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LYTT\"/>
    </mc:Choice>
  </mc:AlternateContent>
  <bookViews>
    <workbookView xWindow="0" yWindow="0" windowWidth="19200" windowHeight="7040"/>
  </bookViews>
  <sheets>
    <sheet name="Budsjett" sheetId="1" r:id="rId1"/>
    <sheet name="Lønnsberegning" sheetId="2" r:id="rId2"/>
    <sheet name="Kostnader stevner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1" l="1"/>
  <c r="C20" i="3" l="1"/>
  <c r="C20" i="1"/>
  <c r="L25" i="2"/>
  <c r="L19" i="2"/>
  <c r="M25" i="2"/>
  <c r="M11" i="2"/>
  <c r="L11" i="2"/>
  <c r="L14" i="2" s="1"/>
  <c r="L10" i="2"/>
  <c r="M13" i="2"/>
  <c r="L13" i="2"/>
  <c r="L12" i="2"/>
  <c r="M12" i="2" s="1"/>
  <c r="L9" i="2"/>
  <c r="M9" i="2" s="1"/>
  <c r="L8" i="2"/>
  <c r="M8" i="2" s="1"/>
  <c r="M6" i="2"/>
  <c r="M7" i="2"/>
  <c r="M14" i="2" s="1"/>
  <c r="M19" i="2" s="1"/>
  <c r="M10" i="2"/>
  <c r="M5" i="2"/>
  <c r="C15" i="1"/>
  <c r="C8" i="1"/>
  <c r="C22" i="1" l="1"/>
  <c r="C32" i="3"/>
  <c r="C6" i="3"/>
  <c r="C66" i="1"/>
  <c r="C17" i="1"/>
  <c r="C113" i="1" l="1"/>
  <c r="C52" i="1"/>
  <c r="C29" i="1"/>
  <c r="C115" i="1" l="1"/>
  <c r="C117" i="1" s="1"/>
  <c r="E46" i="1"/>
  <c r="E16" i="1" l="1"/>
  <c r="E113" i="1" l="1"/>
  <c r="E69" i="1"/>
  <c r="E52" i="1"/>
  <c r="E115" i="1" l="1"/>
  <c r="E29" i="1"/>
  <c r="H27" i="2"/>
  <c r="G27" i="2"/>
  <c r="H26" i="2"/>
  <c r="G26" i="2"/>
  <c r="G28" i="2" s="1"/>
  <c r="H28" i="2" s="1"/>
  <c r="D20" i="2"/>
  <c r="D19" i="2"/>
  <c r="C17" i="2"/>
  <c r="C23" i="2" s="1"/>
  <c r="D23" i="2" s="1"/>
  <c r="D16" i="2"/>
  <c r="D17" i="2" s="1"/>
  <c r="D15" i="2"/>
  <c r="D13" i="2"/>
  <c r="C11" i="2"/>
  <c r="D10" i="2"/>
  <c r="D9" i="2"/>
  <c r="D8" i="2"/>
  <c r="D7" i="2"/>
  <c r="D6" i="2"/>
  <c r="D5" i="2"/>
  <c r="D11" i="2" s="1"/>
  <c r="M113" i="1"/>
  <c r="L113" i="1"/>
  <c r="K113" i="1"/>
  <c r="J113" i="1"/>
  <c r="H113" i="1"/>
  <c r="F113" i="1"/>
  <c r="M69" i="1"/>
  <c r="L69" i="1"/>
  <c r="K69" i="1"/>
  <c r="J69" i="1"/>
  <c r="H68" i="1"/>
  <c r="F68" i="1"/>
  <c r="H67" i="1"/>
  <c r="H66" i="1"/>
  <c r="H65" i="1"/>
  <c r="F65" i="1"/>
  <c r="F69" i="1" s="1"/>
  <c r="H64" i="1"/>
  <c r="H63" i="1"/>
  <c r="H61" i="1"/>
  <c r="H60" i="1"/>
  <c r="H59" i="1"/>
  <c r="H58" i="1"/>
  <c r="H57" i="1"/>
  <c r="H56" i="1"/>
  <c r="H55" i="1"/>
  <c r="H54" i="1"/>
  <c r="M52" i="1"/>
  <c r="L52" i="1"/>
  <c r="K52" i="1"/>
  <c r="J52" i="1"/>
  <c r="H52" i="1"/>
  <c r="F52" i="1"/>
  <c r="M29" i="1"/>
  <c r="M117" i="1" s="1"/>
  <c r="L29" i="1"/>
  <c r="L117" i="1" s="1"/>
  <c r="K29" i="1"/>
  <c r="K117" i="1" s="1"/>
  <c r="J29" i="1"/>
  <c r="J117" i="1" s="1"/>
  <c r="H29" i="1"/>
  <c r="G29" i="1"/>
  <c r="F29" i="1"/>
  <c r="Q14" i="1"/>
  <c r="S13" i="1"/>
  <c r="I13" i="1"/>
  <c r="U6" i="1"/>
  <c r="E117" i="1" l="1"/>
  <c r="F117" i="1"/>
  <c r="H117" i="1"/>
  <c r="H69" i="1"/>
  <c r="F115" i="1"/>
</calcChain>
</file>

<file path=xl/sharedStrings.xml><?xml version="1.0" encoding="utf-8"?>
<sst xmlns="http://schemas.openxmlformats.org/spreadsheetml/2006/main" count="315" uniqueCount="292">
  <si>
    <t>Konto</t>
  </si>
  <si>
    <t>Beskrivelse</t>
  </si>
  <si>
    <t>Budsj 2021</t>
  </si>
  <si>
    <t>Res 2020</t>
  </si>
  <si>
    <t>Budsj 2020</t>
  </si>
  <si>
    <t>Budsj 2019</t>
  </si>
  <si>
    <t>Budsj 2018</t>
  </si>
  <si>
    <t>Res 2017</t>
  </si>
  <si>
    <t>Res 2016</t>
  </si>
  <si>
    <t>Notater des 2018 - jan 2019 - møte med Dag</t>
  </si>
  <si>
    <t>Notater møte Nina og Dag 4.2.2019</t>
  </si>
  <si>
    <t>Salgsinntekt handelsvarer, avgiftsfritt innland</t>
  </si>
  <si>
    <t>Salg klubbtøy/utstyr</t>
  </si>
  <si>
    <t>Arena klubbtøy/utstyr.</t>
  </si>
  <si>
    <t>Husk 100 000 inn på inntekter</t>
  </si>
  <si>
    <t>Gry flytter kr 40 000,- fra HIR til HIR konto</t>
  </si>
  <si>
    <t>Gry: mangler det kr 20 000,- fra Jensen &amp; Scheele her?</t>
  </si>
  <si>
    <t>Inntekter egne stevner (BDO / Fredr.cup / Julesvøm)</t>
  </si>
  <si>
    <t>Inngang og startavg.</t>
  </si>
  <si>
    <t xml:space="preserve">Kun Julesvøm/Klubbmesterskap 2018. Husk 2 - 3 stevner inn i 2019 budsjett. </t>
  </si>
  <si>
    <t>Vipps og kasse for program/inngang må overføres.</t>
  </si>
  <si>
    <t>Tilskudd NIF/NSF via HIR (LAM midler pluss)</t>
  </si>
  <si>
    <t xml:space="preserve">Deles ut av HIR. LAM midler + søknader HIR (25%) - husk frist 2019. </t>
  </si>
  <si>
    <t>Her ligger 50 000,- til prosjekt "Bli lenger i klubben" (og Miljøkontakt muligens)</t>
  </si>
  <si>
    <t>Tilskudd og gaver (Berg, SpB1, DnB, Covid?)</t>
  </si>
  <si>
    <t>Anette?</t>
  </si>
  <si>
    <t xml:space="preserve">Gave kr 10 000,- fra Sparebankstiftelsen Halden ligger under gaver - flyttes hit av Gry. </t>
  </si>
  <si>
    <t xml:space="preserve">Tilskudd og gaver. Her skal det stå sponsor. Gry har flyttet 40 000,- til HIR konto. </t>
  </si>
  <si>
    <t>Gaver og tilskudd</t>
  </si>
  <si>
    <t>Støtte Halden Idrettsråd</t>
  </si>
  <si>
    <t>40 000,- flyttes fra 3120</t>
  </si>
  <si>
    <t>Miljøkontakt, "Bli lenger I klubben" - ses I sammenheng med 3440</t>
  </si>
  <si>
    <t>Loddsalg/dugnad (båtlotteri, andre lotterier)</t>
  </si>
  <si>
    <t>Kun båtlotteri</t>
  </si>
  <si>
    <t>Kun anderace. Husk at kalendersalg skal inn her. Kr 16 500,- er netto etter bet. Til HTH.</t>
  </si>
  <si>
    <t>Avhengig av båtlotteri med inntekt på 60 - 70 000</t>
  </si>
  <si>
    <t>Inntekter arrangement/jubileet - ref. 3200 for egne stevner</t>
  </si>
  <si>
    <t>Utgått</t>
  </si>
  <si>
    <t xml:space="preserve">Konto bør hete 100 års jubileet - Halden Kommune inntekter flyttes til </t>
  </si>
  <si>
    <t xml:space="preserve">Halden Kommune barnehagesvømming ført her - flytt fra 3701 til 3987 </t>
  </si>
  <si>
    <t>Inntekter vanntrim</t>
  </si>
  <si>
    <t>Nina: hva er status her?</t>
  </si>
  <si>
    <t>Sjekk med Gry at 28k kom inn på 2018</t>
  </si>
  <si>
    <t>Medlemskontigenter</t>
  </si>
  <si>
    <t>Basert på kontingent 250,- og som tillegg til trenings/kurs avgift (350 medlemmer)</t>
  </si>
  <si>
    <t>Medl.kont. støttemedlem</t>
  </si>
  <si>
    <t xml:space="preserve">Basert på kontingent 250,- (50 medlemer) - sjekk nye tall fra Nina her. </t>
  </si>
  <si>
    <t>Treningsavgifter approbert - Ingen rabatt</t>
  </si>
  <si>
    <t xml:space="preserve">Gry: blir fakturert I tryggivann.no fra våren 2019 - i følge Gry bør vi revurdere. </t>
  </si>
  <si>
    <t>Gjøres i Visma våren 2019. Bør hete "Treningsavgifter approberte"</t>
  </si>
  <si>
    <t>Startlisenser NSF</t>
  </si>
  <si>
    <t>Treningsavgift uapproberte partier</t>
  </si>
  <si>
    <t>Justert - satt svømmeskolen til 350 000,- og flyttet resten hit (Gry har 611 235,- på 3982)</t>
  </si>
  <si>
    <t>Inntekter foreldregruppa - ref. 4211 for utgifter</t>
  </si>
  <si>
    <t>Dag avklarer dette med Max</t>
  </si>
  <si>
    <t>Grasrotandelen</t>
  </si>
  <si>
    <t>Føres mot utgifter treningsleir</t>
  </si>
  <si>
    <t>Foreldregruppa - ref. 3933 og notater under</t>
  </si>
  <si>
    <t xml:space="preserve">Alle inntekter fra foreldregruppa her. Max og Dag treffes og kommer med tall. </t>
  </si>
  <si>
    <t>Dette er noe blåst opp da ca 10 000,- er puttet på klubbkortet.</t>
  </si>
  <si>
    <t>Barnas Svømmeskole (Gry slår sammen uappr/svømmeskole)</t>
  </si>
  <si>
    <t>Budsjettert med 620 000,- svømmeskole + uapprobert</t>
  </si>
  <si>
    <t>Innbet./egenandel stevner - ref. 4602 = utgifter (terminlisten styrer)</t>
  </si>
  <si>
    <t xml:space="preserve">Ref. Nina fakturering I desember som legges til her. </t>
  </si>
  <si>
    <t>Voksenopplæring/crawlkurs/Livr.kurs</t>
  </si>
  <si>
    <t>Kjetil?</t>
  </si>
  <si>
    <t>Forutsetter 4 livredningskurs = 24 000 og 2 crawlkurs = 40 000</t>
  </si>
  <si>
    <t>Div inntekter</t>
  </si>
  <si>
    <t>Inntekter + sommerhytta og jubileet 18 100 Sommerhytta</t>
  </si>
  <si>
    <t>Se 3701</t>
  </si>
  <si>
    <t>Inntekter/sponsing JUBILEET</t>
  </si>
  <si>
    <t>Crawlkurs bedrifter, kjøp av HSK svømmer osv…</t>
  </si>
  <si>
    <t>Inntekter jubileet egenandel ligger på 3701 - det var budsjettert 60k her - flyttet til 3701 budsjett 2018</t>
  </si>
  <si>
    <t>Barnehager kurs - Kommunal avtale</t>
  </si>
  <si>
    <t>Grete?</t>
  </si>
  <si>
    <t>Kr 1400,- pr barn, ca 100 barn</t>
  </si>
  <si>
    <t>Halden Kommune inntekter flyttes fra 3701 til 3987</t>
  </si>
  <si>
    <t>Momskompensasjon</t>
  </si>
  <si>
    <t>SUM driftsinntekter</t>
  </si>
  <si>
    <t>Innkjøp båt/premier lotterier - ref. 4686</t>
  </si>
  <si>
    <t>Utstyr/bøker til kurs</t>
  </si>
  <si>
    <t>Utgifter foreldregruppa</t>
  </si>
  <si>
    <t>Varer for videresalg</t>
  </si>
  <si>
    <t>Treningstøy flyttes fra 4603</t>
  </si>
  <si>
    <t>Treningstøy er flyttet hit. Korrekt</t>
  </si>
  <si>
    <t>Utgifter Nye Halden Bad</t>
  </si>
  <si>
    <t>Print</t>
  </si>
  <si>
    <t xml:space="preserve">Utgifter trener/instruktør kurs - ref. 6860 </t>
  </si>
  <si>
    <t>Ikke med</t>
  </si>
  <si>
    <t>Hvorfor 0,- her? Hør med Ragnhild og Grete.</t>
  </si>
  <si>
    <t>Se konto 6860- instruktørkurs ført her FLYTT eller slå sammen</t>
  </si>
  <si>
    <t>Utgifter ÅRSJUBILEET 2018</t>
  </si>
  <si>
    <t>Ikke aktuell I 2019. Her ligger Anderacet = 16500,-</t>
  </si>
  <si>
    <t>Utgifter egne stevner</t>
  </si>
  <si>
    <t>Krets/regionstevner (Pokalkamp?)</t>
  </si>
  <si>
    <t>Kr 156 785 på ny konto 7406</t>
  </si>
  <si>
    <t xml:space="preserve">Hele beløpet på 7406 flyttes til 4601. KH har gjort det manuelt her. </t>
  </si>
  <si>
    <t>Nasjonale stevner (NM/ÅM)</t>
  </si>
  <si>
    <t>Scandic kr 31 791,- totalt ca 35 000,- = Gry sier det blir 109 000,-</t>
  </si>
  <si>
    <t>Her lagt inn kr 50 000,- I spons av NM svømmerne</t>
  </si>
  <si>
    <t>Ikke Borås og Uddevalla</t>
  </si>
  <si>
    <t>Internasjonale stevner - Stockholm utgår</t>
  </si>
  <si>
    <t xml:space="preserve">Treningstøy flyttes fra 4603 til 4350 = 80 735 </t>
  </si>
  <si>
    <t>Uapproberte stevner</t>
  </si>
  <si>
    <t>Rema - skal være kr 0,-</t>
  </si>
  <si>
    <t>Utgifter treningsleir</t>
  </si>
  <si>
    <t>Her har vi med utgifter til trener, lagleder. Innbetalinger budsjettert til 150 000,-</t>
  </si>
  <si>
    <t xml:space="preserve">Klubben dekker 110 000,- som går til svømmere, trener, lagleder. </t>
  </si>
  <si>
    <t>Utgifter treningsstudio</t>
  </si>
  <si>
    <t>Sos. aktiviter egne svømmere - STEFAN</t>
  </si>
  <si>
    <t>Dette er sponsing av svømmerne utenom foreldregruppa. Økning på 30 000,- fra 2018 regnskapstall.</t>
  </si>
  <si>
    <t>Støtte miljøkontakt</t>
  </si>
  <si>
    <t>Ikke budsj.</t>
  </si>
  <si>
    <t>Flyttes - men hvor? Hva er dette?</t>
  </si>
  <si>
    <t>Utgifter årsjubileet 2018</t>
  </si>
  <si>
    <t>46522,- Er anderacet tatt ut herfra</t>
  </si>
  <si>
    <t>Utgifter loddsalg/dugnad</t>
  </si>
  <si>
    <t>16 500,- til HTH</t>
  </si>
  <si>
    <t>Her bør kr 16 500,- som vi delte med HTH inn</t>
  </si>
  <si>
    <t xml:space="preserve">Avsetning til diverse/uforutsette kostnader </t>
  </si>
  <si>
    <t>Snakk med Gry</t>
  </si>
  <si>
    <t>Sum leir, stevner, utstyr</t>
  </si>
  <si>
    <t>Bør hete "Sum stevner og sosiale aktiviteter"</t>
  </si>
  <si>
    <t>Lønn</t>
  </si>
  <si>
    <t>SE Ark2 !!</t>
  </si>
  <si>
    <t xml:space="preserve">Lønn uten f.p. </t>
  </si>
  <si>
    <t>Lønn stevner</t>
  </si>
  <si>
    <t>Skyldig lønn</t>
  </si>
  <si>
    <t>Ferielønn</t>
  </si>
  <si>
    <t>Fri telefon</t>
  </si>
  <si>
    <t>Annen fordel i arbeidsforhold</t>
  </si>
  <si>
    <t>Motkonto for gruppe 52</t>
  </si>
  <si>
    <t>Arbeidsgiveravgift</t>
  </si>
  <si>
    <t>Aga av ferielønn</t>
  </si>
  <si>
    <t>Refusjon sykepenger</t>
  </si>
  <si>
    <t>Innbetalt OTP</t>
  </si>
  <si>
    <t>Yrkesskadeforsikring</t>
  </si>
  <si>
    <t>Personalkostnader</t>
  </si>
  <si>
    <t>Sum Lønnskostnader</t>
  </si>
  <si>
    <t>Avskrivning inventar</t>
  </si>
  <si>
    <t>Hall-leie Remmen</t>
  </si>
  <si>
    <t>Korrigering for 2018. Her blir det 50 000,- med avsetning</t>
  </si>
  <si>
    <t>Husleie klubblokale</t>
  </si>
  <si>
    <t>Annen leiekostnad</t>
  </si>
  <si>
    <t>Leie postboks</t>
  </si>
  <si>
    <t>Leie Konica Minolta</t>
  </si>
  <si>
    <t>Leie transportmidler</t>
  </si>
  <si>
    <t>Inventar</t>
  </si>
  <si>
    <t>Datautstyr (fotoutstyr inkl.)</t>
  </si>
  <si>
    <t>Programvare/oppdateringer</t>
  </si>
  <si>
    <t>Rekvisita og utstyr</t>
  </si>
  <si>
    <t>Arbeidsklær og verneutstyr</t>
  </si>
  <si>
    <t>Reparasjon og vedlikehold</t>
  </si>
  <si>
    <t>Regnskapshonorar</t>
  </si>
  <si>
    <t>11 000,- av dette til Gunn I januar 2018</t>
  </si>
  <si>
    <t>Bistand ny svømmehall</t>
  </si>
  <si>
    <t>Innleid coach Dennis</t>
  </si>
  <si>
    <t>Kontorrekvisita</t>
  </si>
  <si>
    <t>Aviser og tidsskrifter, bøker o l</t>
  </si>
  <si>
    <t>Møter, kurs, oppdatering</t>
  </si>
  <si>
    <t>Flyttet manuelt kr 30 620,- fra konto 5950</t>
  </si>
  <si>
    <t>Mobiltelefon</t>
  </si>
  <si>
    <t>Datakommunikasjon / internett</t>
  </si>
  <si>
    <t>NRK lisens</t>
  </si>
  <si>
    <t>Internett/domene</t>
  </si>
  <si>
    <t>Porto</t>
  </si>
  <si>
    <t xml:space="preserve">Bilgodtgjørelse, oppgavepliktig </t>
  </si>
  <si>
    <t>Reisekostnad, ikke oppgavepliktig</t>
  </si>
  <si>
    <t>Diettkostnader, oppgavepliktig</t>
  </si>
  <si>
    <t>Annonser / digitale annonser</t>
  </si>
  <si>
    <t>Markedsføring / økonomistyring / søknader</t>
  </si>
  <si>
    <t xml:space="preserve">Øreavrunding / andre salgskostn. </t>
  </si>
  <si>
    <t xml:space="preserve">Startavgifter NSF </t>
  </si>
  <si>
    <t xml:space="preserve">Flyttet manuelt til 4601 Krets/regionstevner - ikke budsjettert her. </t>
  </si>
  <si>
    <t>Kontingenter til idrettsorg.</t>
  </si>
  <si>
    <t>Gaver/premier</t>
  </si>
  <si>
    <t>Gaver, annet</t>
  </si>
  <si>
    <t>Slå sammen 7420/7401</t>
  </si>
  <si>
    <t>Gaver/t-skjorter etc til medlemmer</t>
  </si>
  <si>
    <t>Forsikringspremie</t>
  </si>
  <si>
    <t>Lisensavgifter og royalties</t>
  </si>
  <si>
    <t>Bank og kortgebyrer</t>
  </si>
  <si>
    <t>Annen kostnad m. fradrag</t>
  </si>
  <si>
    <t>−5,06</t>
  </si>
  <si>
    <t>Hall, regnskap, lisens, reise, premier, kurs</t>
  </si>
  <si>
    <t>Sum driftskostnader</t>
  </si>
  <si>
    <t>Resultat</t>
  </si>
  <si>
    <t>Totalt</t>
  </si>
  <si>
    <t>Lønns beregning 2018</t>
  </si>
  <si>
    <t>Tillegg (x1,3)</t>
  </si>
  <si>
    <t>Stefan</t>
  </si>
  <si>
    <t>Henriette</t>
  </si>
  <si>
    <t>Stine</t>
  </si>
  <si>
    <t>Tommy</t>
  </si>
  <si>
    <t>Joakim</t>
  </si>
  <si>
    <t>Litt usikker</t>
  </si>
  <si>
    <t>Hjelpetrenere</t>
  </si>
  <si>
    <t>Totalt HSK</t>
  </si>
  <si>
    <t xml:space="preserve">Kurs </t>
  </si>
  <si>
    <t>Svømmeskolen vår</t>
  </si>
  <si>
    <t>Svømmeskolen høst</t>
  </si>
  <si>
    <t>Totalt svømmeskolen</t>
  </si>
  <si>
    <t>Barnehage uke 24,25</t>
  </si>
  <si>
    <t>(6x18x130,-)</t>
  </si>
  <si>
    <t>Svømmedykt vår 2018</t>
  </si>
  <si>
    <t>(4x10x130,-)</t>
  </si>
  <si>
    <t>Grand total</t>
  </si>
  <si>
    <t>Antall kurs</t>
  </si>
  <si>
    <t>Timer pr kurs</t>
  </si>
  <si>
    <t>Antall instruktører</t>
  </si>
  <si>
    <t>Timelønn</t>
  </si>
  <si>
    <t>M/tillegg</t>
  </si>
  <si>
    <t>Crawlkurs</t>
  </si>
  <si>
    <t>Livredning</t>
  </si>
  <si>
    <t>Res 2021</t>
  </si>
  <si>
    <t>Innbet. tr.leir/treningssenter - Ref. 4680 for utgifter</t>
  </si>
  <si>
    <t>Utarbeide søknader</t>
  </si>
  <si>
    <t>Leie datasystemer</t>
  </si>
  <si>
    <t>Andre inntekter - Kynningsrudprisen</t>
  </si>
  <si>
    <t>Budsjett 2022</t>
  </si>
  <si>
    <t xml:space="preserve">Sponsorinntekter </t>
  </si>
  <si>
    <t>Startlisenser NSF (fom 2022 dekker svømmerne dette direkte)</t>
  </si>
  <si>
    <t>Bergen Swin</t>
  </si>
  <si>
    <t>Fly</t>
  </si>
  <si>
    <t>Start/Akkr</t>
  </si>
  <si>
    <t>Taxi ++</t>
  </si>
  <si>
    <t>Ulebergstr</t>
  </si>
  <si>
    <t>Startavg</t>
  </si>
  <si>
    <t>NM Kristiansand</t>
  </si>
  <si>
    <t>Hotell/mat</t>
  </si>
  <si>
    <t>NM ungdom</t>
  </si>
  <si>
    <t>Nordsjø</t>
  </si>
  <si>
    <t>NM Stavanger</t>
  </si>
  <si>
    <t>Stevner nære</t>
  </si>
  <si>
    <t>Klubb dekker alt</t>
  </si>
  <si>
    <t>Kommentarer 2022</t>
  </si>
  <si>
    <t>To klubbmesterskap + uapprobert</t>
  </si>
  <si>
    <t>Erfaringstall</t>
  </si>
  <si>
    <t>Kai kjører FB-kampanje</t>
  </si>
  <si>
    <t>Har vi noen som kan ha slike kurs?</t>
  </si>
  <si>
    <t>8% av fjorårets utgifter iflg. Kai</t>
  </si>
  <si>
    <t>Basert på reelt antall svømmere - lavere enn før</t>
  </si>
  <si>
    <t>Langbane-NM, ungdoms-NM og kortbane-NM</t>
  </si>
  <si>
    <t>Nordsjø, BSF, Ullbergstrofeen, Arena USO Uddevalla</t>
  </si>
  <si>
    <t>40' på lokale stevner + stevner med overnatting</t>
  </si>
  <si>
    <t>Som tidligere</t>
  </si>
  <si>
    <t>Spenst Brødløs 1.000 pr. gang</t>
  </si>
  <si>
    <t>Res. 2021 + 5%</t>
  </si>
  <si>
    <t>Hva har vi forhandlet frem på festningen?</t>
  </si>
  <si>
    <t>Basert på erfaringstall</t>
  </si>
  <si>
    <t>Best guess - bør søke på mer.</t>
  </si>
  <si>
    <t>En runde pizzalodd = 50.000 på 70 svømmere. To runder på et år = 100.000.</t>
  </si>
  <si>
    <t xml:space="preserve">1.200 starter à 100,-. 17 starter pr. år pr. svømmer. </t>
  </si>
  <si>
    <t>Klubben legger ikke ut lenger.</t>
  </si>
  <si>
    <t>Lønnsberegning 2022</t>
  </si>
  <si>
    <t>Basert på budsjettet til Sissel &amp; co - 300-.000 på våren og 300.000,- på høsten.</t>
  </si>
  <si>
    <t>Basert på budsjettet til Sissel &amp; co - 140 barn à 1.850,-.</t>
  </si>
  <si>
    <t>Hva med kurs i for eksempel høstferien?</t>
  </si>
  <si>
    <t>Avstemt med Kai</t>
  </si>
  <si>
    <t>Avtalen med Gry; fastpris 42.000 + noe ekstra (fakturering) som skal avtales.</t>
  </si>
  <si>
    <t xml:space="preserve">Forutsatt bare dagsstevner à 300,-, tilsvarer dette 500 stevnedager = drøye 7 stevnedager pr. svømmer pr. år. </t>
  </si>
  <si>
    <t>Miljøkontakt, trenerkoordinator</t>
  </si>
  <si>
    <t>Kiosk svømmeskolen, ormtjern og sommeravslutning</t>
  </si>
  <si>
    <t>Div sosialt + utgifter til arrangement</t>
  </si>
  <si>
    <t>Mariann 6 mndr.</t>
  </si>
  <si>
    <t>Erstattes av Anders og Jan</t>
  </si>
  <si>
    <t>Mathias 6 mndr.</t>
  </si>
  <si>
    <t>Total lønn</t>
  </si>
  <si>
    <t>Thea/instruktør 9 mndr.</t>
  </si>
  <si>
    <t>Nora/instruktør 9 mndr.</t>
  </si>
  <si>
    <t xml:space="preserve">Helle/instruktør 9 mndr. </t>
  </si>
  <si>
    <t>App/uapp</t>
  </si>
  <si>
    <t>Stefan 11 mndr.</t>
  </si>
  <si>
    <t xml:space="preserve">Totalt </t>
  </si>
  <si>
    <t>A</t>
  </si>
  <si>
    <t>B</t>
  </si>
  <si>
    <t>C + uapp</t>
  </si>
  <si>
    <t>Div. uapp</t>
  </si>
  <si>
    <t>Xander 6 mndr.</t>
  </si>
  <si>
    <t>Håkon</t>
  </si>
  <si>
    <t>Anders og Jan</t>
  </si>
  <si>
    <t>Erstatter Mathias</t>
  </si>
  <si>
    <t>Trenerkoordinator/honorar</t>
  </si>
  <si>
    <t xml:space="preserve">Reisestipend etc. </t>
  </si>
  <si>
    <t>20 svømmere à 10.000</t>
  </si>
  <si>
    <t>20 svømmere à 6.500, ellers må det søkes om konkret støtte.</t>
  </si>
  <si>
    <t>Kursing nye instruktører. Kun instruktørkurs.</t>
  </si>
  <si>
    <t>Basert på fakta - ni måneder jobbing for timesbetalte på app/aupp</t>
  </si>
  <si>
    <t>Mest Mariann ca. 2.500 pr. mnd. frem til sommeren + Stefans stevnekjøring.</t>
  </si>
  <si>
    <t>Basert på erfaringstall. Tillegg på 25' til barnehagesvømming.</t>
  </si>
  <si>
    <t>Tilsvarer 2022. En del dobbeltbetaling pga karantener/kortvarig sykdom.</t>
  </si>
  <si>
    <t>Basert på reelt antall svømmere, som er lavere enn før. Har tatt med Masters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</si>
</sst>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m\ yyyy"/>
    <numFmt numFmtId="165" formatCode="d\.m\.yyyy"/>
  </numFmts>
  <fonts count="22" x14ac:knownFonts="1">
    <font>
      <sz val="11"/>
      <color theme="1"/>
      <name val="Arial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i/>
      <sz val="10"/>
      <color theme="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sz val="10"/>
      <color theme="1"/>
      <name val="Calibri"/>
      <family val="2"/>
    </font>
    <font>
      <sz val="11"/>
      <color theme="1"/>
      <name val="Arial"/>
    </font>
    <font>
      <b/>
      <sz val="16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rgb="FFC5E0B3"/>
        <bgColor rgb="FFC5E0B3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0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 readingOrder="1"/>
    </xf>
    <xf numFmtId="0" fontId="1" fillId="0" borderId="0" xfId="0" applyFont="1"/>
    <xf numFmtId="0" fontId="3" fillId="0" borderId="0" xfId="0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6" fillId="0" borderId="0" xfId="0" applyFont="1" applyAlignment="1"/>
    <xf numFmtId="0" fontId="3" fillId="2" borderId="1" xfId="0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5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left" vertical="center" wrapText="1"/>
    </xf>
    <xf numFmtId="3" fontId="3" fillId="6" borderId="1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3" fontId="9" fillId="6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/>
    </xf>
    <xf numFmtId="4" fontId="3" fillId="6" borderId="1" xfId="0" applyNumberFormat="1" applyFont="1" applyFill="1" applyBorder="1" applyAlignment="1">
      <alignment horizontal="left"/>
    </xf>
    <xf numFmtId="164" fontId="6" fillId="0" borderId="0" xfId="0" applyNumberFormat="1" applyFont="1" applyAlignment="1"/>
    <xf numFmtId="165" fontId="6" fillId="0" borderId="0" xfId="0" applyNumberFormat="1" applyFont="1" applyAlignment="1"/>
    <xf numFmtId="0" fontId="6" fillId="0" borderId="0" xfId="0" applyFont="1"/>
    <xf numFmtId="3" fontId="12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3" fillId="0" borderId="0" xfId="1" applyFont="1" applyAlignment="1">
      <alignment vertical="center" wrapText="1"/>
    </xf>
    <xf numFmtId="43" fontId="8" fillId="0" borderId="0" xfId="1" applyFont="1" applyAlignment="1">
      <alignment vertical="center" wrapText="1"/>
    </xf>
    <xf numFmtId="43" fontId="9" fillId="0" borderId="0" xfId="1" applyFont="1" applyAlignment="1">
      <alignment vertical="center" wrapText="1"/>
    </xf>
    <xf numFmtId="43" fontId="10" fillId="0" borderId="0" xfId="1" applyFont="1" applyAlignment="1">
      <alignment vertical="center" wrapText="1"/>
    </xf>
    <xf numFmtId="43" fontId="11" fillId="0" borderId="0" xfId="1" applyFont="1" applyAlignment="1">
      <alignment vertical="center" wrapText="1"/>
    </xf>
    <xf numFmtId="43" fontId="6" fillId="0" borderId="0" xfId="1" applyFont="1" applyAlignment="1"/>
    <xf numFmtId="43" fontId="0" fillId="0" borderId="0" xfId="1" applyFont="1" applyAlignment="1"/>
    <xf numFmtId="43" fontId="4" fillId="0" borderId="0" xfId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/>
    <xf numFmtId="0" fontId="17" fillId="0" borderId="0" xfId="0" applyFont="1" applyAlignment="1"/>
    <xf numFmtId="0" fontId="18" fillId="0" borderId="0" xfId="0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5" fillId="0" borderId="0" xfId="1" applyFont="1"/>
    <xf numFmtId="43" fontId="6" fillId="0" borderId="0" xfId="1" applyFont="1"/>
    <xf numFmtId="43" fontId="3" fillId="0" borderId="0" xfId="1" applyFont="1"/>
    <xf numFmtId="43" fontId="19" fillId="0" borderId="0" xfId="1" applyFont="1" applyAlignment="1"/>
    <xf numFmtId="0" fontId="20" fillId="0" borderId="0" xfId="0" applyFont="1" applyAlignment="1"/>
    <xf numFmtId="0" fontId="20" fillId="0" borderId="2" xfId="0" applyFont="1" applyBorder="1" applyAlignment="1"/>
    <xf numFmtId="43" fontId="21" fillId="0" borderId="0" xfId="1" applyFont="1" applyAlignment="1">
      <alignment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126</xdr:row>
      <xdr:rowOff>0</xdr:rowOff>
    </xdr:from>
    <xdr:ext cx="152400" cy="152400"/>
    <xdr:sp macro="" textlink="">
      <xdr:nvSpPr>
        <xdr:cNvPr id="3" name="Shape 3" descr="mhtml:file://C:\Users\janbjo3\Desktop\Budsjett%202017%20-%20Google%20Regneark%23gid=0.mht!https://ssl.gstatic.com/docs/spreadsheets/spinner.gif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97"/>
  <sheetViews>
    <sheetView tabSelected="1" zoomScale="97" workbookViewId="0">
      <pane ySplit="1" topLeftCell="A7" activePane="bottomLeft" state="frozen"/>
      <selection pane="bottomLeft" activeCell="C26" sqref="C26"/>
    </sheetView>
  </sheetViews>
  <sheetFormatPr baseColWidth="10" defaultColWidth="12.58203125" defaultRowHeight="15" customHeight="1" x14ac:dyDescent="0.3"/>
  <cols>
    <col min="1" max="1" width="12.25" customWidth="1"/>
    <col min="2" max="2" width="49.25" customWidth="1"/>
    <col min="3" max="3" width="18.5" style="65" customWidth="1"/>
    <col min="4" max="4" width="95.08203125" style="70" bestFit="1" customWidth="1"/>
    <col min="5" max="5" width="17" customWidth="1"/>
    <col min="6" max="8" width="16.33203125" customWidth="1"/>
    <col min="9" max="9" width="23.5" hidden="1" customWidth="1"/>
    <col min="10" max="10" width="16.33203125" customWidth="1"/>
    <col min="11" max="11" width="13.25" customWidth="1"/>
    <col min="12" max="13" width="17" customWidth="1"/>
    <col min="14" max="14" width="70.75" customWidth="1"/>
    <col min="15" max="15" width="85.08203125" customWidth="1"/>
    <col min="16" max="16" width="9.33203125" customWidth="1"/>
    <col min="17" max="17" width="17" customWidth="1"/>
    <col min="18" max="33" width="9.33203125" customWidth="1"/>
  </cols>
  <sheetData>
    <row r="1" spans="1:33" ht="29.25" customHeight="1" x14ac:dyDescent="0.5">
      <c r="A1" s="1" t="s">
        <v>0</v>
      </c>
      <c r="B1" s="1" t="s">
        <v>1</v>
      </c>
      <c r="C1" s="58" t="s">
        <v>219</v>
      </c>
      <c r="D1" s="67" t="s">
        <v>235</v>
      </c>
      <c r="E1" s="46" t="s">
        <v>214</v>
      </c>
      <c r="F1" s="2" t="s">
        <v>2</v>
      </c>
      <c r="G1" s="2" t="s">
        <v>3</v>
      </c>
      <c r="H1" s="2" t="s">
        <v>4</v>
      </c>
      <c r="I1" s="1"/>
      <c r="J1" s="1" t="s">
        <v>5</v>
      </c>
      <c r="K1" s="1" t="s">
        <v>6</v>
      </c>
      <c r="L1" s="3" t="s">
        <v>7</v>
      </c>
      <c r="M1" s="3" t="s">
        <v>8</v>
      </c>
      <c r="N1" s="4" t="s">
        <v>9</v>
      </c>
      <c r="O1" s="5" t="s">
        <v>10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6"/>
    </row>
    <row r="2" spans="1:33" ht="14.5" x14ac:dyDescent="0.3">
      <c r="A2" s="7">
        <v>3100</v>
      </c>
      <c r="B2" s="7" t="s">
        <v>11</v>
      </c>
      <c r="C2" s="59"/>
      <c r="D2" s="55"/>
      <c r="E2" s="14">
        <v>4670</v>
      </c>
      <c r="F2" s="8">
        <v>0</v>
      </c>
      <c r="G2" s="8">
        <v>2000</v>
      </c>
      <c r="H2" s="8">
        <v>0</v>
      </c>
      <c r="I2" s="9"/>
      <c r="J2" s="10">
        <v>0</v>
      </c>
      <c r="K2" s="10">
        <v>0</v>
      </c>
      <c r="L2" s="11">
        <v>0</v>
      </c>
      <c r="M2" s="11">
        <v>0</v>
      </c>
      <c r="N2" s="12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3" ht="14.5" x14ac:dyDescent="0.3">
      <c r="A3" s="14">
        <v>3110</v>
      </c>
      <c r="B3" s="14" t="s">
        <v>12</v>
      </c>
      <c r="C3" s="59"/>
      <c r="D3" s="55"/>
      <c r="E3" s="14"/>
      <c r="F3" s="8">
        <v>0</v>
      </c>
      <c r="G3" s="8">
        <v>6000</v>
      </c>
      <c r="H3" s="8">
        <v>0</v>
      </c>
      <c r="I3" s="9"/>
      <c r="J3" s="9">
        <v>100000</v>
      </c>
      <c r="K3" s="9">
        <v>32000</v>
      </c>
      <c r="L3" s="15">
        <v>31843</v>
      </c>
      <c r="M3" s="15">
        <v>31472</v>
      </c>
      <c r="N3" s="16" t="s">
        <v>13</v>
      </c>
      <c r="O3" s="13" t="s">
        <v>14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3" ht="14.5" x14ac:dyDescent="0.3">
      <c r="A4" s="14">
        <v>3120</v>
      </c>
      <c r="B4" s="7" t="s">
        <v>220</v>
      </c>
      <c r="C4" s="59">
        <v>65000</v>
      </c>
      <c r="D4" s="55" t="s">
        <v>258</v>
      </c>
      <c r="E4" s="14">
        <v>62000</v>
      </c>
      <c r="F4" s="8">
        <v>80000</v>
      </c>
      <c r="G4" s="8">
        <v>30000</v>
      </c>
      <c r="H4" s="8">
        <v>140000</v>
      </c>
      <c r="I4" s="9"/>
      <c r="J4" s="9">
        <v>120000</v>
      </c>
      <c r="K4" s="9">
        <v>132000</v>
      </c>
      <c r="L4" s="15">
        <v>65225</v>
      </c>
      <c r="M4" s="15">
        <v>201338.3</v>
      </c>
      <c r="N4" s="16" t="s">
        <v>15</v>
      </c>
      <c r="O4" s="17" t="s">
        <v>16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14.5" x14ac:dyDescent="0.3">
      <c r="A5" s="14">
        <v>3200</v>
      </c>
      <c r="B5" s="7" t="s">
        <v>17</v>
      </c>
      <c r="C5" s="59">
        <v>120000</v>
      </c>
      <c r="D5" s="55" t="s">
        <v>236</v>
      </c>
      <c r="E5" s="14"/>
      <c r="F5" s="8">
        <v>100000</v>
      </c>
      <c r="G5" s="8">
        <v>0</v>
      </c>
      <c r="H5" s="8">
        <v>100000</v>
      </c>
      <c r="I5" s="8" t="s">
        <v>18</v>
      </c>
      <c r="J5" s="9">
        <v>20000</v>
      </c>
      <c r="K5" s="9">
        <v>10000</v>
      </c>
      <c r="L5" s="15">
        <v>17423</v>
      </c>
      <c r="M5" s="15">
        <v>23600</v>
      </c>
      <c r="N5" s="16" t="s">
        <v>19</v>
      </c>
      <c r="O5" s="13" t="s">
        <v>20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 ht="15" customHeight="1" x14ac:dyDescent="0.3">
      <c r="A6" s="14">
        <v>3440</v>
      </c>
      <c r="B6" s="14" t="s">
        <v>21</v>
      </c>
      <c r="C6" s="59">
        <v>130000</v>
      </c>
      <c r="D6" s="55" t="s">
        <v>249</v>
      </c>
      <c r="E6" s="14">
        <v>205382</v>
      </c>
      <c r="F6" s="8">
        <v>155000</v>
      </c>
      <c r="G6" s="8">
        <v>153000</v>
      </c>
      <c r="H6" s="8">
        <v>135000</v>
      </c>
      <c r="I6" s="8"/>
      <c r="J6" s="9">
        <v>135000</v>
      </c>
      <c r="K6" s="9">
        <v>132000</v>
      </c>
      <c r="L6" s="15">
        <v>132233</v>
      </c>
      <c r="M6" s="15">
        <v>162473</v>
      </c>
      <c r="N6" s="16" t="s">
        <v>22</v>
      </c>
      <c r="O6" s="13" t="s">
        <v>23</v>
      </c>
      <c r="P6" s="14"/>
      <c r="Q6" s="14"/>
      <c r="R6" s="14"/>
      <c r="S6" s="14">
        <v>70</v>
      </c>
      <c r="T6" s="14">
        <v>840</v>
      </c>
      <c r="U6" s="14">
        <f>T6*S6</f>
        <v>58800</v>
      </c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18" customHeight="1" x14ac:dyDescent="0.35">
      <c r="A7" s="14">
        <v>3450</v>
      </c>
      <c r="B7" s="7" t="s">
        <v>24</v>
      </c>
      <c r="C7" s="59">
        <v>100000</v>
      </c>
      <c r="D7" s="55" t="s">
        <v>250</v>
      </c>
      <c r="E7" s="14">
        <v>58293</v>
      </c>
      <c r="F7" s="8">
        <v>125000</v>
      </c>
      <c r="G7" s="8">
        <v>233000</v>
      </c>
      <c r="H7" s="8">
        <v>100000</v>
      </c>
      <c r="I7" s="18" t="s">
        <v>25</v>
      </c>
      <c r="J7" s="9">
        <v>75000</v>
      </c>
      <c r="K7" s="9">
        <v>70000</v>
      </c>
      <c r="L7" s="15">
        <v>97000</v>
      </c>
      <c r="M7" s="15">
        <v>114506</v>
      </c>
      <c r="N7" s="16" t="s">
        <v>26</v>
      </c>
      <c r="O7" s="13" t="s">
        <v>27</v>
      </c>
      <c r="P7" s="14">
        <v>90000</v>
      </c>
      <c r="Q7" s="14" t="s">
        <v>28</v>
      </c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ht="14.5" x14ac:dyDescent="0.3">
      <c r="A8" s="14">
        <v>3452</v>
      </c>
      <c r="B8" s="14" t="s">
        <v>29</v>
      </c>
      <c r="C8" s="59">
        <f>15000+8000</f>
        <v>23000</v>
      </c>
      <c r="D8" s="55" t="s">
        <v>261</v>
      </c>
      <c r="E8" s="14">
        <v>14182</v>
      </c>
      <c r="F8" s="8">
        <v>70000</v>
      </c>
      <c r="G8" s="8">
        <v>18000</v>
      </c>
      <c r="H8" s="8">
        <v>50000</v>
      </c>
      <c r="I8" s="9"/>
      <c r="J8" s="9">
        <v>50000</v>
      </c>
      <c r="K8" s="9">
        <v>15000</v>
      </c>
      <c r="L8" s="15">
        <v>14308</v>
      </c>
      <c r="M8" s="15">
        <v>39625</v>
      </c>
      <c r="N8" s="16" t="s">
        <v>30</v>
      </c>
      <c r="O8" s="13" t="s">
        <v>31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ht="18" customHeight="1" x14ac:dyDescent="0.3">
      <c r="A9" s="14">
        <v>3700</v>
      </c>
      <c r="B9" s="7" t="s">
        <v>32</v>
      </c>
      <c r="C9" s="59">
        <v>100000</v>
      </c>
      <c r="D9" s="55" t="s">
        <v>251</v>
      </c>
      <c r="E9" s="14"/>
      <c r="F9" s="8">
        <v>160000</v>
      </c>
      <c r="G9" s="8">
        <v>1000</v>
      </c>
      <c r="H9" s="8">
        <v>130000</v>
      </c>
      <c r="I9" s="8" t="s">
        <v>33</v>
      </c>
      <c r="J9" s="9">
        <v>85000</v>
      </c>
      <c r="K9" s="9">
        <v>70000</v>
      </c>
      <c r="L9" s="15">
        <v>28033</v>
      </c>
      <c r="M9" s="15">
        <v>70021.5</v>
      </c>
      <c r="N9" s="16" t="s">
        <v>34</v>
      </c>
      <c r="O9" s="13" t="s">
        <v>35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ht="15" customHeight="1" x14ac:dyDescent="0.3">
      <c r="A10" s="14">
        <v>3701</v>
      </c>
      <c r="B10" s="7" t="s">
        <v>36</v>
      </c>
      <c r="C10" s="59"/>
      <c r="D10" s="55"/>
      <c r="E10" s="14"/>
      <c r="F10" s="8">
        <v>0</v>
      </c>
      <c r="G10" s="8">
        <v>0</v>
      </c>
      <c r="H10" s="8" t="s">
        <v>37</v>
      </c>
      <c r="I10" s="9"/>
      <c r="J10" s="8" t="s">
        <v>37</v>
      </c>
      <c r="K10" s="9">
        <v>60000</v>
      </c>
      <c r="L10" s="15"/>
      <c r="M10" s="15"/>
      <c r="N10" s="16" t="s">
        <v>38</v>
      </c>
      <c r="O10" s="13" t="s">
        <v>39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3" ht="15" customHeight="1" x14ac:dyDescent="0.3">
      <c r="A11" s="14">
        <v>3900</v>
      </c>
      <c r="B11" s="14" t="s">
        <v>218</v>
      </c>
      <c r="C11" s="59"/>
      <c r="D11" s="55"/>
      <c r="E11" s="14">
        <v>15000</v>
      </c>
      <c r="F11" s="8"/>
      <c r="G11" s="8"/>
      <c r="H11" s="8"/>
      <c r="I11" s="10"/>
      <c r="J11" s="8"/>
      <c r="K11" s="10"/>
      <c r="L11" s="15"/>
      <c r="M11" s="15"/>
      <c r="N11" s="16"/>
      <c r="O11" s="39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 ht="14.5" x14ac:dyDescent="0.3">
      <c r="A12" s="14">
        <v>3915</v>
      </c>
      <c r="B12" s="14" t="s">
        <v>40</v>
      </c>
      <c r="C12" s="59">
        <v>15000</v>
      </c>
      <c r="D12" s="55"/>
      <c r="E12" s="14"/>
      <c r="F12" s="8">
        <v>15000</v>
      </c>
      <c r="G12" s="8">
        <v>15000</v>
      </c>
      <c r="H12" s="8">
        <v>30000</v>
      </c>
      <c r="I12" s="9"/>
      <c r="J12" s="9">
        <v>28000</v>
      </c>
      <c r="K12" s="9">
        <v>30000</v>
      </c>
      <c r="L12" s="15">
        <v>29280</v>
      </c>
      <c r="M12" s="15">
        <v>30010</v>
      </c>
      <c r="N12" s="16" t="s">
        <v>41</v>
      </c>
      <c r="O12" s="13" t="s">
        <v>42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ht="15.75" customHeight="1" x14ac:dyDescent="0.3">
      <c r="A13" s="14">
        <v>3920</v>
      </c>
      <c r="B13" s="14" t="s">
        <v>43</v>
      </c>
      <c r="C13" s="72">
        <v>60000</v>
      </c>
      <c r="D13" s="55" t="s">
        <v>237</v>
      </c>
      <c r="E13" s="14">
        <v>60863</v>
      </c>
      <c r="F13" s="8">
        <v>55000</v>
      </c>
      <c r="G13" s="8">
        <v>63000</v>
      </c>
      <c r="H13" s="8">
        <v>55000</v>
      </c>
      <c r="I13" s="8">
        <f>J13/250</f>
        <v>220</v>
      </c>
      <c r="J13" s="9">
        <v>55000</v>
      </c>
      <c r="K13" s="9">
        <v>50000</v>
      </c>
      <c r="L13" s="15">
        <v>6450</v>
      </c>
      <c r="M13" s="15">
        <v>12500</v>
      </c>
      <c r="N13" s="19" t="s">
        <v>44</v>
      </c>
      <c r="O13" s="13"/>
      <c r="P13" s="14"/>
      <c r="Q13" s="14">
        <v>280</v>
      </c>
      <c r="R13" s="14">
        <v>250</v>
      </c>
      <c r="S13" s="14">
        <f>R13*Q13</f>
        <v>70000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ht="14.5" x14ac:dyDescent="0.3">
      <c r="A14" s="14">
        <v>3921</v>
      </c>
      <c r="B14" s="14" t="s">
        <v>45</v>
      </c>
      <c r="C14" s="59">
        <v>5000</v>
      </c>
      <c r="D14" s="55" t="s">
        <v>238</v>
      </c>
      <c r="E14" s="14">
        <v>1350</v>
      </c>
      <c r="F14" s="8">
        <v>5000</v>
      </c>
      <c r="G14" s="8">
        <v>1800</v>
      </c>
      <c r="H14" s="8">
        <v>2000</v>
      </c>
      <c r="I14" s="9"/>
      <c r="J14" s="9">
        <v>5000</v>
      </c>
      <c r="K14" s="9">
        <v>12500</v>
      </c>
      <c r="L14" s="15">
        <v>5700</v>
      </c>
      <c r="M14" s="15">
        <v>6138</v>
      </c>
      <c r="N14" s="16" t="s">
        <v>46</v>
      </c>
      <c r="O14" s="13"/>
      <c r="P14" s="14"/>
      <c r="Q14" s="14">
        <f>S14/R14</f>
        <v>310</v>
      </c>
      <c r="R14" s="14">
        <v>150</v>
      </c>
      <c r="S14" s="14">
        <v>46500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ht="15" customHeight="1" x14ac:dyDescent="0.3">
      <c r="A15" s="14">
        <v>3930</v>
      </c>
      <c r="B15" s="7" t="s">
        <v>47</v>
      </c>
      <c r="C15" s="72">
        <f>(11*2900*2)+(11*2250*2)+(12*1800*2)+(10*1100*2)</f>
        <v>178500</v>
      </c>
      <c r="D15" s="55" t="s">
        <v>291</v>
      </c>
      <c r="E15" s="14">
        <v>152750</v>
      </c>
      <c r="F15" s="8">
        <v>190000</v>
      </c>
      <c r="G15" s="8">
        <v>190000</v>
      </c>
      <c r="H15" s="8">
        <v>200000</v>
      </c>
      <c r="I15" s="9"/>
      <c r="J15" s="9">
        <v>200000</v>
      </c>
      <c r="K15" s="9">
        <v>170000</v>
      </c>
      <c r="L15" s="15">
        <v>171000</v>
      </c>
      <c r="M15" s="15">
        <v>161542</v>
      </c>
      <c r="N15" s="19" t="s">
        <v>48</v>
      </c>
      <c r="O15" s="13" t="s">
        <v>49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3" ht="14.5" x14ac:dyDescent="0.3">
      <c r="A16" s="14">
        <v>3931</v>
      </c>
      <c r="B16" s="14" t="s">
        <v>221</v>
      </c>
      <c r="C16" s="59">
        <v>0</v>
      </c>
      <c r="D16" s="55" t="s">
        <v>253</v>
      </c>
      <c r="E16" s="14">
        <f>20250+1400</f>
        <v>21650</v>
      </c>
      <c r="F16" s="8">
        <v>20000</v>
      </c>
      <c r="G16" s="8">
        <v>19000</v>
      </c>
      <c r="H16" s="8">
        <v>23000</v>
      </c>
      <c r="I16" s="9"/>
      <c r="J16" s="9">
        <v>23000</v>
      </c>
      <c r="K16" s="9">
        <v>23000</v>
      </c>
      <c r="L16" s="15">
        <v>23550</v>
      </c>
      <c r="M16" s="15">
        <v>20350</v>
      </c>
      <c r="N16" s="19"/>
      <c r="O16" s="13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 ht="14.5" x14ac:dyDescent="0.3">
      <c r="A17" s="14">
        <v>3932</v>
      </c>
      <c r="B17" s="14" t="s">
        <v>51</v>
      </c>
      <c r="C17" s="59">
        <f>(13*2000*2)+(14*2000*2)+(13*2250*2)+(10*2250*2)</f>
        <v>211500</v>
      </c>
      <c r="D17" s="55" t="s">
        <v>241</v>
      </c>
      <c r="E17" s="14"/>
      <c r="F17" s="8">
        <v>270000</v>
      </c>
      <c r="G17" s="20">
        <v>270000</v>
      </c>
      <c r="H17" s="8">
        <v>280000</v>
      </c>
      <c r="I17" s="9"/>
      <c r="J17" s="9">
        <v>270000</v>
      </c>
      <c r="K17" s="9">
        <v>270000</v>
      </c>
      <c r="L17" s="15">
        <v>269950</v>
      </c>
      <c r="M17" s="15">
        <v>245930</v>
      </c>
      <c r="N17" s="19" t="s">
        <v>52</v>
      </c>
      <c r="O17" s="13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ht="14.5" x14ac:dyDescent="0.35">
      <c r="A18" s="21">
        <v>3933</v>
      </c>
      <c r="B18" s="22" t="s">
        <v>53</v>
      </c>
      <c r="C18" s="60">
        <v>50000</v>
      </c>
      <c r="D18" s="55" t="s">
        <v>262</v>
      </c>
      <c r="E18" s="22"/>
      <c r="F18" s="8">
        <v>150000</v>
      </c>
      <c r="G18" s="8">
        <v>18000</v>
      </c>
      <c r="H18" s="8">
        <v>100000</v>
      </c>
      <c r="I18" s="9"/>
      <c r="J18" s="9">
        <v>25000</v>
      </c>
      <c r="K18" s="10">
        <v>0</v>
      </c>
      <c r="L18" s="11">
        <v>0</v>
      </c>
      <c r="M18" s="11">
        <v>0</v>
      </c>
      <c r="N18" s="23"/>
      <c r="O18" s="13" t="s">
        <v>54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1:33" ht="14.5" x14ac:dyDescent="0.3">
      <c r="A19" s="14">
        <v>3966</v>
      </c>
      <c r="B19" s="14" t="s">
        <v>55</v>
      </c>
      <c r="C19" s="59">
        <v>50000</v>
      </c>
      <c r="D19" s="55" t="s">
        <v>238</v>
      </c>
      <c r="E19" s="14">
        <v>37443</v>
      </c>
      <c r="F19" s="8">
        <v>60000</v>
      </c>
      <c r="G19" s="8">
        <v>54000</v>
      </c>
      <c r="H19" s="8">
        <v>55000</v>
      </c>
      <c r="I19" s="9"/>
      <c r="J19" s="9">
        <v>50000</v>
      </c>
      <c r="K19" s="9">
        <v>36000</v>
      </c>
      <c r="L19" s="15">
        <v>36126</v>
      </c>
      <c r="M19" s="15">
        <v>30902.54</v>
      </c>
      <c r="N19" s="19"/>
      <c r="O19" s="13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ht="14.5" x14ac:dyDescent="0.3">
      <c r="A20" s="14">
        <v>3980</v>
      </c>
      <c r="B20" s="22" t="s">
        <v>215</v>
      </c>
      <c r="C20" s="72">
        <f>20*6500</f>
        <v>130000</v>
      </c>
      <c r="D20" s="55" t="s">
        <v>285</v>
      </c>
      <c r="E20" s="22">
        <v>10400</v>
      </c>
      <c r="F20" s="8">
        <v>140000</v>
      </c>
      <c r="G20" s="8">
        <v>0</v>
      </c>
      <c r="H20" s="8">
        <v>80000</v>
      </c>
      <c r="I20" s="9"/>
      <c r="J20" s="9">
        <v>150000</v>
      </c>
      <c r="K20" s="9">
        <v>220000</v>
      </c>
      <c r="L20" s="15">
        <v>152175</v>
      </c>
      <c r="M20" s="15">
        <v>191790</v>
      </c>
      <c r="N20" s="19" t="s">
        <v>56</v>
      </c>
      <c r="O20" s="13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ht="14.5" x14ac:dyDescent="0.3">
      <c r="A21" s="14">
        <v>3981</v>
      </c>
      <c r="B21" s="22" t="s">
        <v>57</v>
      </c>
      <c r="C21" s="60"/>
      <c r="D21" s="55"/>
      <c r="E21" s="22"/>
      <c r="F21" s="8">
        <v>0</v>
      </c>
      <c r="G21" s="8">
        <v>0</v>
      </c>
      <c r="H21" s="8"/>
      <c r="I21" s="9"/>
      <c r="J21" s="9"/>
      <c r="K21" s="9">
        <v>25000</v>
      </c>
      <c r="L21" s="15">
        <v>26204</v>
      </c>
      <c r="M21" s="15">
        <v>45272</v>
      </c>
      <c r="N21" s="16" t="s">
        <v>58</v>
      </c>
      <c r="O21" s="13" t="s">
        <v>59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ht="15.75" customHeight="1" x14ac:dyDescent="0.3">
      <c r="A22" s="14">
        <v>3982</v>
      </c>
      <c r="B22" s="22" t="s">
        <v>60</v>
      </c>
      <c r="C22" s="60">
        <f>300000+300000</f>
        <v>600000</v>
      </c>
      <c r="D22" s="55" t="s">
        <v>255</v>
      </c>
      <c r="E22" s="56">
        <v>528465</v>
      </c>
      <c r="F22" s="8">
        <v>300000</v>
      </c>
      <c r="G22" s="20">
        <v>170000</v>
      </c>
      <c r="H22" s="8">
        <v>430000</v>
      </c>
      <c r="I22" s="9"/>
      <c r="J22" s="9">
        <v>410000</v>
      </c>
      <c r="K22" s="9">
        <v>350000</v>
      </c>
      <c r="L22" s="15">
        <v>343261</v>
      </c>
      <c r="M22" s="15">
        <v>343704</v>
      </c>
      <c r="N22" s="19" t="s">
        <v>61</v>
      </c>
      <c r="O22" s="13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ht="26.25" customHeight="1" x14ac:dyDescent="0.3">
      <c r="A23" s="14">
        <v>3983</v>
      </c>
      <c r="B23" s="22" t="s">
        <v>62</v>
      </c>
      <c r="C23" s="60">
        <v>150000</v>
      </c>
      <c r="D23" s="55" t="s">
        <v>260</v>
      </c>
      <c r="E23" s="22">
        <v>39750</v>
      </c>
      <c r="F23" s="8">
        <v>100000</v>
      </c>
      <c r="G23" s="8">
        <v>22000</v>
      </c>
      <c r="H23" s="8">
        <v>190000</v>
      </c>
      <c r="I23" s="9"/>
      <c r="J23" s="9">
        <v>170000</v>
      </c>
      <c r="K23" s="9">
        <v>150000</v>
      </c>
      <c r="L23" s="15">
        <v>151501</v>
      </c>
      <c r="M23" s="15">
        <v>112706</v>
      </c>
      <c r="N23" s="19" t="s">
        <v>63</v>
      </c>
      <c r="O23" s="13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 ht="16.5" customHeight="1" x14ac:dyDescent="0.3">
      <c r="A24" s="14">
        <v>3984</v>
      </c>
      <c r="B24" s="22" t="s">
        <v>64</v>
      </c>
      <c r="C24" s="60"/>
      <c r="D24" s="55" t="s">
        <v>239</v>
      </c>
      <c r="E24" s="22">
        <v>39500</v>
      </c>
      <c r="F24" s="8">
        <v>30000</v>
      </c>
      <c r="G24" s="8">
        <v>37000</v>
      </c>
      <c r="H24" s="8">
        <v>62000</v>
      </c>
      <c r="I24" s="8" t="s">
        <v>65</v>
      </c>
      <c r="J24" s="9">
        <v>124000</v>
      </c>
      <c r="K24" s="9">
        <v>64000</v>
      </c>
      <c r="L24" s="15">
        <v>29100</v>
      </c>
      <c r="M24" s="15">
        <v>41680</v>
      </c>
      <c r="N24" s="19" t="s">
        <v>66</v>
      </c>
      <c r="O24" s="13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1:33" ht="15.75" customHeight="1" x14ac:dyDescent="0.3">
      <c r="A25" s="14">
        <v>3985</v>
      </c>
      <c r="B25" s="14" t="s">
        <v>67</v>
      </c>
      <c r="C25" s="59"/>
      <c r="D25" s="55" t="s">
        <v>257</v>
      </c>
      <c r="E25" s="14"/>
      <c r="F25" s="10">
        <v>0</v>
      </c>
      <c r="G25" s="10">
        <v>0</v>
      </c>
      <c r="H25" s="10">
        <v>0</v>
      </c>
      <c r="I25" s="9"/>
      <c r="J25" s="10">
        <v>0</v>
      </c>
      <c r="K25" s="9">
        <v>0</v>
      </c>
      <c r="L25" s="15">
        <v>125569</v>
      </c>
      <c r="M25" s="15">
        <v>1050</v>
      </c>
      <c r="N25" s="19" t="s">
        <v>68</v>
      </c>
      <c r="O25" s="13"/>
      <c r="P25" s="14"/>
      <c r="Q25" s="14"/>
      <c r="R25" s="14"/>
      <c r="S25" s="14"/>
      <c r="T25" s="14"/>
      <c r="U25" s="14"/>
      <c r="V25" s="14"/>
      <c r="W25" s="1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ht="13.5" customHeight="1" x14ac:dyDescent="0.3">
      <c r="A26" s="25" t="s">
        <v>69</v>
      </c>
      <c r="B26" s="14" t="s">
        <v>70</v>
      </c>
      <c r="C26" s="59"/>
      <c r="D26" s="55"/>
      <c r="E26" s="14"/>
      <c r="F26" s="10">
        <v>0</v>
      </c>
      <c r="G26" s="10">
        <v>0</v>
      </c>
      <c r="H26" s="10">
        <v>0</v>
      </c>
      <c r="I26" s="9"/>
      <c r="J26" s="10">
        <v>0</v>
      </c>
      <c r="K26" s="9">
        <v>0</v>
      </c>
      <c r="L26" s="11">
        <v>0</v>
      </c>
      <c r="M26" s="11">
        <v>0</v>
      </c>
      <c r="N26" s="19" t="s">
        <v>71</v>
      </c>
      <c r="O26" s="13" t="s">
        <v>72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7.25" customHeight="1" x14ac:dyDescent="0.3">
      <c r="A27" s="14">
        <v>3987</v>
      </c>
      <c r="B27" s="14" t="s">
        <v>73</v>
      </c>
      <c r="C27" s="59">
        <v>260000</v>
      </c>
      <c r="D27" s="55" t="s">
        <v>256</v>
      </c>
      <c r="E27" s="14"/>
      <c r="F27" s="8">
        <v>50000</v>
      </c>
      <c r="G27" s="8">
        <v>48500</v>
      </c>
      <c r="H27" s="8">
        <v>200000</v>
      </c>
      <c r="I27" s="8" t="s">
        <v>74</v>
      </c>
      <c r="J27" s="9">
        <v>126000</v>
      </c>
      <c r="K27" s="9">
        <v>140000</v>
      </c>
      <c r="L27" s="15">
        <v>0</v>
      </c>
      <c r="M27" s="15">
        <v>120000</v>
      </c>
      <c r="N27" s="19" t="s">
        <v>75</v>
      </c>
      <c r="O27" s="17" t="s">
        <v>76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 ht="15.75" customHeight="1" x14ac:dyDescent="0.3">
      <c r="A28" s="14">
        <v>3990</v>
      </c>
      <c r="B28" s="14" t="s">
        <v>77</v>
      </c>
      <c r="C28" s="59">
        <v>136000</v>
      </c>
      <c r="D28" s="55" t="s">
        <v>240</v>
      </c>
      <c r="E28" s="14">
        <v>149465</v>
      </c>
      <c r="F28" s="8">
        <v>140000</v>
      </c>
      <c r="G28" s="8">
        <v>174000</v>
      </c>
      <c r="H28" s="8">
        <v>153000</v>
      </c>
      <c r="I28" s="9"/>
      <c r="J28" s="9">
        <v>115000</v>
      </c>
      <c r="K28" s="9">
        <v>105000</v>
      </c>
      <c r="L28" s="15">
        <v>100213</v>
      </c>
      <c r="M28" s="15">
        <v>101328</v>
      </c>
      <c r="N28" s="19"/>
      <c r="O28" s="13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1:33" ht="15.75" customHeight="1" x14ac:dyDescent="0.3">
      <c r="A29" s="27"/>
      <c r="B29" s="28" t="s">
        <v>78</v>
      </c>
      <c r="C29" s="61">
        <f>SUM(C2:C28)</f>
        <v>2384000</v>
      </c>
      <c r="D29" s="55"/>
      <c r="E29" s="29">
        <f>SUM(E2:E28)</f>
        <v>1401163</v>
      </c>
      <c r="F29" s="29">
        <f>SUM(F3:F28)</f>
        <v>2215000</v>
      </c>
      <c r="G29" s="29">
        <f>SUM(G2:G28)</f>
        <v>1525300</v>
      </c>
      <c r="H29" s="29">
        <f>SUM(H3:H28)</f>
        <v>2515000</v>
      </c>
      <c r="I29" s="29"/>
      <c r="J29" s="29">
        <f>SUM(J3:J28)</f>
        <v>2336000</v>
      </c>
      <c r="K29" s="29">
        <f>SUM(K3:K28)</f>
        <v>2166500</v>
      </c>
      <c r="L29" s="29">
        <f>SUM(L3:L28)</f>
        <v>1856144</v>
      </c>
      <c r="M29" s="30">
        <f>SUM(M3:M28)</f>
        <v>2107938.34</v>
      </c>
      <c r="N29" s="31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</row>
    <row r="30" spans="1:33" ht="15.75" customHeight="1" x14ac:dyDescent="0.3">
      <c r="A30" s="14"/>
      <c r="B30" s="14"/>
      <c r="C30" s="59"/>
      <c r="D30" s="55"/>
      <c r="E30" s="14"/>
      <c r="F30" s="9"/>
      <c r="G30" s="9"/>
      <c r="H30" s="9"/>
      <c r="I30" s="9"/>
      <c r="J30" s="9"/>
      <c r="K30" s="32"/>
      <c r="L30" s="15"/>
      <c r="M30" s="15"/>
      <c r="N30" s="19"/>
      <c r="O30" s="13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ht="15.75" customHeight="1" x14ac:dyDescent="0.3">
      <c r="A31" s="7">
        <v>4200</v>
      </c>
      <c r="B31" s="22" t="s">
        <v>79</v>
      </c>
      <c r="C31" s="60"/>
      <c r="D31" s="55"/>
      <c r="E31" s="22"/>
      <c r="F31" s="8">
        <v>0</v>
      </c>
      <c r="G31" s="8">
        <v>0</v>
      </c>
      <c r="H31" s="8">
        <v>50000</v>
      </c>
      <c r="I31" s="9"/>
      <c r="J31" s="9"/>
      <c r="K31" s="32"/>
      <c r="L31" s="15"/>
      <c r="M31" s="15"/>
      <c r="N31" s="19"/>
      <c r="O31" s="13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 ht="15.75" customHeight="1" x14ac:dyDescent="0.3">
      <c r="A32" s="14">
        <v>4210</v>
      </c>
      <c r="B32" s="14" t="s">
        <v>80</v>
      </c>
      <c r="C32" s="59"/>
      <c r="D32" s="55"/>
      <c r="E32" s="14"/>
      <c r="F32" s="8">
        <v>6000</v>
      </c>
      <c r="G32" s="8">
        <v>0</v>
      </c>
      <c r="H32" s="8">
        <v>6000</v>
      </c>
      <c r="I32" s="9"/>
      <c r="J32" s="9">
        <v>6000</v>
      </c>
      <c r="K32" s="32">
        <v>5000</v>
      </c>
      <c r="L32" s="15">
        <v>14440</v>
      </c>
      <c r="M32" s="15">
        <v>24510.06</v>
      </c>
      <c r="N32" s="19"/>
      <c r="O32" s="13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ht="15.75" customHeight="1" x14ac:dyDescent="0.3">
      <c r="A33" s="7">
        <v>4211</v>
      </c>
      <c r="B33" s="7" t="s">
        <v>81</v>
      </c>
      <c r="C33" s="59">
        <v>50000</v>
      </c>
      <c r="D33" s="55" t="s">
        <v>263</v>
      </c>
      <c r="E33" s="14"/>
      <c r="F33" s="8">
        <v>75000</v>
      </c>
      <c r="G33" s="8">
        <v>0</v>
      </c>
      <c r="H33" s="8"/>
      <c r="I33" s="9"/>
      <c r="J33" s="9"/>
      <c r="K33" s="32"/>
      <c r="L33" s="15"/>
      <c r="M33" s="15"/>
      <c r="N33" s="19"/>
      <c r="O33" s="13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 ht="15.75" customHeight="1" x14ac:dyDescent="0.3">
      <c r="A34" s="14">
        <v>4350</v>
      </c>
      <c r="B34" s="14" t="s">
        <v>82</v>
      </c>
      <c r="C34" s="59"/>
      <c r="D34" s="55"/>
      <c r="E34" s="14"/>
      <c r="F34" s="8">
        <v>0</v>
      </c>
      <c r="G34" s="8">
        <v>0</v>
      </c>
      <c r="H34" s="8">
        <v>0</v>
      </c>
      <c r="I34" s="9"/>
      <c r="J34" s="9">
        <v>100000</v>
      </c>
      <c r="K34" s="32">
        <v>28000</v>
      </c>
      <c r="L34" s="15">
        <v>27182</v>
      </c>
      <c r="M34" s="15">
        <v>28703.13</v>
      </c>
      <c r="N34" s="19" t="s">
        <v>83</v>
      </c>
      <c r="O34" s="13" t="s">
        <v>84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 ht="15.75" customHeight="1" x14ac:dyDescent="0.3">
      <c r="A35" s="14">
        <v>4354</v>
      </c>
      <c r="B35" s="14" t="s">
        <v>85</v>
      </c>
      <c r="C35" s="59"/>
      <c r="D35" s="55"/>
      <c r="E35" s="14"/>
      <c r="F35" s="8">
        <v>0</v>
      </c>
      <c r="G35" s="8">
        <v>0</v>
      </c>
      <c r="H35" s="8">
        <v>0</v>
      </c>
      <c r="I35" s="9"/>
      <c r="J35" s="9">
        <v>0</v>
      </c>
      <c r="K35" s="32">
        <v>0</v>
      </c>
      <c r="L35" s="15">
        <v>6617</v>
      </c>
      <c r="M35" s="15"/>
      <c r="N35" s="19" t="s">
        <v>86</v>
      </c>
      <c r="O35" s="13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 ht="15.75" customHeight="1" x14ac:dyDescent="0.3">
      <c r="A36" s="14">
        <v>4355</v>
      </c>
      <c r="B36" s="7" t="s">
        <v>87</v>
      </c>
      <c r="C36" s="59">
        <v>5000</v>
      </c>
      <c r="D36" s="55" t="s">
        <v>286</v>
      </c>
      <c r="E36" s="14"/>
      <c r="F36" s="10">
        <v>0</v>
      </c>
      <c r="G36" s="10">
        <v>0</v>
      </c>
      <c r="H36" s="9"/>
      <c r="I36" s="9"/>
      <c r="J36" s="9" t="s">
        <v>88</v>
      </c>
      <c r="K36" s="32">
        <v>20000</v>
      </c>
      <c r="L36" s="15"/>
      <c r="M36" s="15"/>
      <c r="N36" s="19" t="s">
        <v>89</v>
      </c>
      <c r="O36" s="33" t="s">
        <v>90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5.75" customHeight="1" x14ac:dyDescent="0.3">
      <c r="A37" s="14">
        <v>4356</v>
      </c>
      <c r="B37" s="14" t="s">
        <v>91</v>
      </c>
      <c r="C37" s="59"/>
      <c r="D37" s="55"/>
      <c r="E37" s="14"/>
      <c r="F37" s="10">
        <v>0</v>
      </c>
      <c r="G37" s="10">
        <v>0</v>
      </c>
      <c r="H37" s="9"/>
      <c r="I37" s="9"/>
      <c r="J37" s="9" t="s">
        <v>88</v>
      </c>
      <c r="K37" s="32">
        <v>0</v>
      </c>
      <c r="L37" s="15"/>
      <c r="M37" s="15"/>
      <c r="N37" s="19" t="s">
        <v>92</v>
      </c>
      <c r="O37" s="33">
        <v>46522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5.75" customHeight="1" x14ac:dyDescent="0.3">
      <c r="A38" s="14">
        <v>4500</v>
      </c>
      <c r="B38" s="14" t="s">
        <v>216</v>
      </c>
      <c r="C38" s="59">
        <v>5000</v>
      </c>
      <c r="D38" s="55"/>
      <c r="E38" s="14">
        <v>5000</v>
      </c>
      <c r="F38" s="10"/>
      <c r="G38" s="10"/>
      <c r="H38" s="10"/>
      <c r="I38" s="10"/>
      <c r="J38" s="10"/>
      <c r="K38" s="32"/>
      <c r="L38" s="15"/>
      <c r="M38" s="15"/>
      <c r="N38" s="19"/>
      <c r="O38" s="33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5.75" customHeight="1" x14ac:dyDescent="0.3">
      <c r="A39" s="14">
        <v>4600</v>
      </c>
      <c r="B39" s="7" t="s">
        <v>93</v>
      </c>
      <c r="C39" s="59">
        <v>10000</v>
      </c>
      <c r="D39" s="55"/>
      <c r="E39" s="14">
        <v>12560</v>
      </c>
      <c r="F39" s="8">
        <v>10000</v>
      </c>
      <c r="G39" s="8">
        <v>5000</v>
      </c>
      <c r="H39" s="8">
        <v>10000</v>
      </c>
      <c r="I39" s="9"/>
      <c r="J39" s="9">
        <v>10000</v>
      </c>
      <c r="K39" s="32">
        <v>10000</v>
      </c>
      <c r="L39" s="15">
        <v>19340</v>
      </c>
      <c r="M39" s="15">
        <v>5050</v>
      </c>
      <c r="N39" s="19"/>
      <c r="O39" s="13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ht="15.75" customHeight="1" x14ac:dyDescent="0.3">
      <c r="A40" s="14">
        <v>4601</v>
      </c>
      <c r="B40" s="7" t="s">
        <v>94</v>
      </c>
      <c r="C40" s="59"/>
      <c r="D40" s="55"/>
      <c r="E40" s="14"/>
      <c r="F40" s="8">
        <v>0</v>
      </c>
      <c r="G40" s="8">
        <v>0</v>
      </c>
      <c r="H40" s="8"/>
      <c r="I40" s="9"/>
      <c r="J40" s="9">
        <v>190000</v>
      </c>
      <c r="K40" s="34">
        <v>130000</v>
      </c>
      <c r="L40" s="9">
        <v>120001</v>
      </c>
      <c r="M40" s="9">
        <v>108733</v>
      </c>
      <c r="N40" s="16" t="s">
        <v>95</v>
      </c>
      <c r="O40" s="17" t="s">
        <v>96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 ht="15.75" customHeight="1" x14ac:dyDescent="0.3">
      <c r="A41" s="14">
        <v>4602</v>
      </c>
      <c r="B41" s="7" t="s">
        <v>97</v>
      </c>
      <c r="C41" s="59">
        <v>130000</v>
      </c>
      <c r="D41" s="55" t="s">
        <v>242</v>
      </c>
      <c r="E41" s="14">
        <v>130410</v>
      </c>
      <c r="F41" s="8">
        <v>78000</v>
      </c>
      <c r="G41" s="8">
        <v>40000</v>
      </c>
      <c r="H41" s="8">
        <v>200000</v>
      </c>
      <c r="I41" s="9"/>
      <c r="J41" s="9">
        <v>170000</v>
      </c>
      <c r="K41" s="32">
        <v>120000</v>
      </c>
      <c r="L41" s="35">
        <v>162178</v>
      </c>
      <c r="M41" s="35">
        <v>141261.51</v>
      </c>
      <c r="N41" s="36" t="s">
        <v>98</v>
      </c>
      <c r="O41" s="13" t="s">
        <v>99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3" ht="15.75" customHeight="1" x14ac:dyDescent="0.3">
      <c r="A42" s="22">
        <v>4602</v>
      </c>
      <c r="B42" s="7" t="s">
        <v>243</v>
      </c>
      <c r="C42" s="59">
        <v>200000</v>
      </c>
      <c r="D42" s="55" t="s">
        <v>244</v>
      </c>
      <c r="E42" s="14"/>
      <c r="F42" s="8">
        <v>200000</v>
      </c>
      <c r="G42" s="8">
        <v>40000</v>
      </c>
      <c r="H42" s="8"/>
      <c r="I42" s="8" t="s">
        <v>100</v>
      </c>
      <c r="J42" s="9"/>
      <c r="K42" s="32"/>
      <c r="L42" s="15"/>
      <c r="M42" s="15"/>
      <c r="N42" s="19"/>
      <c r="O42" s="13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3" ht="15.75" customHeight="1" x14ac:dyDescent="0.3">
      <c r="A43" s="14">
        <v>4603</v>
      </c>
      <c r="B43" s="7" t="s">
        <v>101</v>
      </c>
      <c r="C43" s="59"/>
      <c r="D43" s="55"/>
      <c r="E43" s="14"/>
      <c r="F43" s="8">
        <v>0</v>
      </c>
      <c r="G43" s="8">
        <v>13000</v>
      </c>
      <c r="H43" s="8">
        <v>140000</v>
      </c>
      <c r="I43" s="9"/>
      <c r="J43" s="9">
        <v>40000</v>
      </c>
      <c r="K43" s="32">
        <v>45000</v>
      </c>
      <c r="L43" s="15">
        <v>42207</v>
      </c>
      <c r="M43" s="15">
        <v>46636.7</v>
      </c>
      <c r="N43" s="19" t="s">
        <v>102</v>
      </c>
      <c r="O43" s="13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 ht="15.75" customHeight="1" x14ac:dyDescent="0.3">
      <c r="A44" s="14">
        <v>4604</v>
      </c>
      <c r="B44" s="7" t="s">
        <v>103</v>
      </c>
      <c r="C44" s="59">
        <v>12000</v>
      </c>
      <c r="D44" s="55" t="s">
        <v>245</v>
      </c>
      <c r="E44" s="14"/>
      <c r="F44" s="8">
        <v>12000</v>
      </c>
      <c r="G44" s="8">
        <v>0</v>
      </c>
      <c r="H44" s="8">
        <v>12000</v>
      </c>
      <c r="I44" s="9"/>
      <c r="J44" s="9">
        <v>12000</v>
      </c>
      <c r="K44" s="32">
        <v>10000</v>
      </c>
      <c r="L44" s="15">
        <v>9500</v>
      </c>
      <c r="M44" s="15">
        <v>6900</v>
      </c>
      <c r="N44" s="19" t="s">
        <v>104</v>
      </c>
      <c r="O44" s="13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ht="15.75" customHeight="1" x14ac:dyDescent="0.3">
      <c r="A45" s="14">
        <v>4680</v>
      </c>
      <c r="B45" s="7" t="s">
        <v>105</v>
      </c>
      <c r="C45" s="72">
        <v>200000</v>
      </c>
      <c r="D45" s="55" t="s">
        <v>284</v>
      </c>
      <c r="E45" s="14"/>
      <c r="F45" s="8">
        <v>260000</v>
      </c>
      <c r="G45" s="8">
        <v>23000</v>
      </c>
      <c r="H45" s="8">
        <v>260000</v>
      </c>
      <c r="I45" s="9"/>
      <c r="J45" s="9">
        <v>260000</v>
      </c>
      <c r="K45" s="32">
        <v>230000</v>
      </c>
      <c r="L45" s="15">
        <v>268254</v>
      </c>
      <c r="M45" s="15">
        <v>171527.93</v>
      </c>
      <c r="N45" s="19" t="s">
        <v>106</v>
      </c>
      <c r="O45" s="13" t="s">
        <v>107</v>
      </c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 ht="15.75" customHeight="1" x14ac:dyDescent="0.3">
      <c r="A46" s="14">
        <v>4682</v>
      </c>
      <c r="B46" s="14" t="s">
        <v>108</v>
      </c>
      <c r="C46" s="59">
        <v>50000</v>
      </c>
      <c r="D46" s="55" t="s">
        <v>246</v>
      </c>
      <c r="E46" s="14">
        <f>32650+10000</f>
        <v>42650</v>
      </c>
      <c r="F46" s="8">
        <v>70000</v>
      </c>
      <c r="G46" s="8">
        <v>23000</v>
      </c>
      <c r="H46" s="8">
        <v>60000</v>
      </c>
      <c r="I46" s="8"/>
      <c r="J46" s="8">
        <v>50000</v>
      </c>
      <c r="K46" s="32">
        <v>20000</v>
      </c>
      <c r="L46" s="15">
        <v>18319</v>
      </c>
      <c r="M46" s="15">
        <v>0</v>
      </c>
      <c r="N46" s="19"/>
      <c r="O46" s="13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1:33" ht="15" customHeight="1" x14ac:dyDescent="0.3">
      <c r="A47" s="14">
        <v>4683</v>
      </c>
      <c r="B47" s="14" t="s">
        <v>109</v>
      </c>
      <c r="C47" s="59">
        <v>0</v>
      </c>
      <c r="D47" s="55"/>
      <c r="E47" s="14">
        <v>17717</v>
      </c>
      <c r="F47" s="8">
        <v>50000</v>
      </c>
      <c r="G47" s="8">
        <v>4000</v>
      </c>
      <c r="H47" s="8">
        <v>50000</v>
      </c>
      <c r="I47" s="9"/>
      <c r="J47" s="9">
        <v>40000</v>
      </c>
      <c r="K47" s="32">
        <v>60000</v>
      </c>
      <c r="L47" s="15">
        <v>58273</v>
      </c>
      <c r="M47" s="15">
        <v>71681.98</v>
      </c>
      <c r="N47" s="19"/>
      <c r="O47" s="13" t="s">
        <v>110</v>
      </c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</row>
    <row r="48" spans="1:33" ht="15.75" customHeight="1" x14ac:dyDescent="0.3">
      <c r="A48" s="14">
        <v>4684</v>
      </c>
      <c r="B48" s="22" t="s">
        <v>111</v>
      </c>
      <c r="C48" s="60">
        <v>8000</v>
      </c>
      <c r="D48" s="55"/>
      <c r="E48" s="22"/>
      <c r="F48" s="8">
        <v>10000</v>
      </c>
      <c r="G48" s="8">
        <v>0</v>
      </c>
      <c r="H48" s="8">
        <v>10000</v>
      </c>
      <c r="I48" s="8"/>
      <c r="J48" s="8">
        <v>20000</v>
      </c>
      <c r="K48" s="32" t="s">
        <v>112</v>
      </c>
      <c r="L48" s="15"/>
      <c r="M48" s="15"/>
      <c r="N48" s="19"/>
      <c r="O48" s="17" t="s">
        <v>113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1:33" ht="15.75" customHeight="1" x14ac:dyDescent="0.3">
      <c r="A49" s="14">
        <v>4685</v>
      </c>
      <c r="B49" s="22" t="s">
        <v>114</v>
      </c>
      <c r="C49" s="60"/>
      <c r="D49" s="55"/>
      <c r="E49" s="22"/>
      <c r="F49" s="10">
        <v>0</v>
      </c>
      <c r="G49" s="10">
        <v>0</v>
      </c>
      <c r="H49" s="9"/>
      <c r="I49" s="9"/>
      <c r="J49" s="9">
        <v>0</v>
      </c>
      <c r="K49" s="32">
        <v>160000</v>
      </c>
      <c r="L49" s="15"/>
      <c r="M49" s="15"/>
      <c r="N49" s="19" t="s">
        <v>115</v>
      </c>
      <c r="O49" s="13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1:33" ht="15.75" customHeight="1" x14ac:dyDescent="0.3">
      <c r="A50" s="14">
        <v>4686</v>
      </c>
      <c r="B50" s="22" t="s">
        <v>116</v>
      </c>
      <c r="C50" s="60"/>
      <c r="D50" s="55"/>
      <c r="E50" s="22"/>
      <c r="F50" s="10">
        <v>50000</v>
      </c>
      <c r="G50" s="10">
        <v>4000</v>
      </c>
      <c r="H50" s="9"/>
      <c r="I50" s="9"/>
      <c r="J50" s="9">
        <v>0</v>
      </c>
      <c r="K50" s="32">
        <v>0</v>
      </c>
      <c r="L50" s="15"/>
      <c r="M50" s="15"/>
      <c r="N50" s="19" t="s">
        <v>117</v>
      </c>
      <c r="O50" s="13" t="s">
        <v>118</v>
      </c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1:33" ht="15.75" customHeight="1" x14ac:dyDescent="0.3">
      <c r="A51" s="22">
        <v>4687</v>
      </c>
      <c r="B51" s="22" t="s">
        <v>119</v>
      </c>
      <c r="C51" s="60">
        <v>50000</v>
      </c>
      <c r="D51" s="55"/>
      <c r="E51" s="22"/>
      <c r="F51" s="8">
        <v>100000</v>
      </c>
      <c r="G51" s="8">
        <v>0</v>
      </c>
      <c r="H51" s="8">
        <v>87000</v>
      </c>
      <c r="I51" s="8" t="s">
        <v>120</v>
      </c>
      <c r="J51" s="9">
        <v>40000</v>
      </c>
      <c r="K51" s="13">
        <v>25000</v>
      </c>
      <c r="L51" s="15">
        <v>24769</v>
      </c>
      <c r="M51" s="15">
        <v>16718</v>
      </c>
      <c r="N51" s="19"/>
      <c r="O51" s="13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1:33" ht="15.75" customHeight="1" x14ac:dyDescent="0.3">
      <c r="A52" s="27"/>
      <c r="B52" s="37" t="s">
        <v>121</v>
      </c>
      <c r="C52" s="62">
        <f>SUM(C31:C51)</f>
        <v>720000</v>
      </c>
      <c r="D52" s="55"/>
      <c r="E52" s="37">
        <f>SUM(E31:E51)</f>
        <v>208337</v>
      </c>
      <c r="F52" s="30">
        <f>SUM(F31:F51)</f>
        <v>921000</v>
      </c>
      <c r="G52" s="30"/>
      <c r="H52" s="30">
        <f>SUM(H31:H51)</f>
        <v>885000</v>
      </c>
      <c r="I52" s="30"/>
      <c r="J52" s="30">
        <f>SUM(J32:J51)</f>
        <v>938000</v>
      </c>
      <c r="K52" s="38">
        <f>SUM(K32:K51)</f>
        <v>863000</v>
      </c>
      <c r="L52" s="30">
        <f>SUM(L32:L51)</f>
        <v>771080</v>
      </c>
      <c r="M52" s="30">
        <f>SUM(M32:M51)</f>
        <v>621722.31000000006</v>
      </c>
      <c r="N52" s="31" t="s">
        <v>122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</row>
    <row r="53" spans="1:33" ht="9.75" customHeight="1" x14ac:dyDescent="0.3">
      <c r="A53" s="14"/>
      <c r="B53" s="14"/>
      <c r="C53" s="59"/>
      <c r="D53" s="55"/>
      <c r="E53" s="14"/>
      <c r="F53" s="13"/>
      <c r="G53" s="13"/>
      <c r="H53" s="13"/>
      <c r="I53" s="13"/>
      <c r="J53" s="13"/>
      <c r="K53" s="32"/>
      <c r="L53" s="15"/>
      <c r="M53" s="15"/>
      <c r="N53" s="19"/>
      <c r="O53" s="13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3" ht="15.75" customHeight="1" x14ac:dyDescent="0.3">
      <c r="A54" s="14">
        <v>5000</v>
      </c>
      <c r="B54" s="14" t="s">
        <v>123</v>
      </c>
      <c r="C54" s="59">
        <v>930000</v>
      </c>
      <c r="D54" s="55" t="s">
        <v>287</v>
      </c>
      <c r="E54" s="14">
        <v>862299</v>
      </c>
      <c r="F54" s="39">
        <v>820000</v>
      </c>
      <c r="G54" s="39">
        <v>782000</v>
      </c>
      <c r="H54" s="13">
        <f t="shared" ref="H54:H68" si="0">J54*1.05</f>
        <v>966000</v>
      </c>
      <c r="I54" s="13"/>
      <c r="J54" s="13">
        <v>920000</v>
      </c>
      <c r="K54" s="32">
        <v>777200</v>
      </c>
      <c r="L54" s="15">
        <v>775219</v>
      </c>
      <c r="M54" s="15">
        <v>605528</v>
      </c>
      <c r="N54" s="19" t="s">
        <v>124</v>
      </c>
      <c r="O54" s="13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3" ht="15.75" customHeight="1" x14ac:dyDescent="0.3">
      <c r="A55" s="14">
        <v>5001</v>
      </c>
      <c r="B55" s="14" t="s">
        <v>125</v>
      </c>
      <c r="C55" s="59"/>
      <c r="D55" s="55"/>
      <c r="E55" s="14"/>
      <c r="F55" s="39">
        <v>6300</v>
      </c>
      <c r="G55" s="13"/>
      <c r="H55" s="13">
        <f t="shared" si="0"/>
        <v>6300</v>
      </c>
      <c r="I55" s="13"/>
      <c r="J55" s="13">
        <v>6000</v>
      </c>
      <c r="K55" s="32">
        <v>4300</v>
      </c>
      <c r="L55" s="15">
        <v>4200</v>
      </c>
      <c r="M55" s="15">
        <v>0</v>
      </c>
      <c r="N55" s="19"/>
      <c r="O55" s="13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 spans="1:33" ht="15.75" customHeight="1" x14ac:dyDescent="0.3">
      <c r="A56" s="14">
        <v>5010</v>
      </c>
      <c r="B56" s="14" t="s">
        <v>126</v>
      </c>
      <c r="C56" s="59"/>
      <c r="D56" s="55"/>
      <c r="E56" s="14"/>
      <c r="F56" s="39">
        <v>12600</v>
      </c>
      <c r="G56" s="13"/>
      <c r="H56" s="13">
        <f t="shared" si="0"/>
        <v>12600</v>
      </c>
      <c r="I56" s="13"/>
      <c r="J56" s="13">
        <v>12000</v>
      </c>
      <c r="K56" s="32">
        <v>12000</v>
      </c>
      <c r="L56" s="15">
        <v>24000</v>
      </c>
      <c r="M56" s="15">
        <v>23000</v>
      </c>
      <c r="N56" s="19"/>
      <c r="O56" s="13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 spans="1:33" ht="15.75" customHeight="1" x14ac:dyDescent="0.3">
      <c r="A57" s="14">
        <v>5090</v>
      </c>
      <c r="B57" s="14" t="s">
        <v>127</v>
      </c>
      <c r="C57" s="59"/>
      <c r="D57" s="55"/>
      <c r="E57" s="14"/>
      <c r="F57" s="39">
        <v>0</v>
      </c>
      <c r="G57" s="13"/>
      <c r="H57" s="13">
        <f t="shared" si="0"/>
        <v>0</v>
      </c>
      <c r="I57" s="13"/>
      <c r="J57" s="13">
        <v>0</v>
      </c>
      <c r="K57" s="32">
        <v>0</v>
      </c>
      <c r="L57" s="15">
        <v>0</v>
      </c>
      <c r="M57" s="15">
        <v>-14057</v>
      </c>
      <c r="N57" s="19"/>
      <c r="O57" s="13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1:33" ht="15.75" customHeight="1" x14ac:dyDescent="0.3">
      <c r="A58" s="14">
        <v>5092</v>
      </c>
      <c r="B58" s="14" t="s">
        <v>128</v>
      </c>
      <c r="C58" s="59">
        <v>100000</v>
      </c>
      <c r="D58" s="55"/>
      <c r="E58" s="14">
        <v>87955</v>
      </c>
      <c r="F58" s="39">
        <v>85000</v>
      </c>
      <c r="G58" s="39">
        <v>81000</v>
      </c>
      <c r="H58" s="13">
        <f t="shared" si="0"/>
        <v>99750</v>
      </c>
      <c r="I58" s="13"/>
      <c r="J58" s="13">
        <v>95000</v>
      </c>
      <c r="K58" s="32">
        <v>82000</v>
      </c>
      <c r="L58" s="15">
        <v>81520</v>
      </c>
      <c r="M58" s="15">
        <v>64109.91</v>
      </c>
      <c r="N58" s="19"/>
      <c r="O58" s="13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1:33" ht="15.75" customHeight="1" x14ac:dyDescent="0.3">
      <c r="A59" s="14">
        <v>5210</v>
      </c>
      <c r="B59" s="14" t="s">
        <v>129</v>
      </c>
      <c r="C59" s="59"/>
      <c r="D59" s="55"/>
      <c r="E59" s="14"/>
      <c r="F59" s="39">
        <v>0</v>
      </c>
      <c r="G59" s="13"/>
      <c r="H59" s="13">
        <f t="shared" si="0"/>
        <v>0</v>
      </c>
      <c r="I59" s="13"/>
      <c r="J59" s="13">
        <v>0</v>
      </c>
      <c r="K59" s="32">
        <v>0</v>
      </c>
      <c r="L59" s="15">
        <v>0</v>
      </c>
      <c r="M59" s="15">
        <v>2928</v>
      </c>
      <c r="N59" s="19"/>
      <c r="O59" s="13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spans="1:33" ht="15.75" customHeight="1" x14ac:dyDescent="0.3">
      <c r="A60" s="14">
        <v>5280</v>
      </c>
      <c r="B60" s="14" t="s">
        <v>130</v>
      </c>
      <c r="C60" s="59"/>
      <c r="D60" s="55"/>
      <c r="E60" s="14"/>
      <c r="F60" s="39">
        <v>12000</v>
      </c>
      <c r="G60" s="13"/>
      <c r="H60" s="13">
        <f t="shared" si="0"/>
        <v>14700</v>
      </c>
      <c r="I60" s="13"/>
      <c r="J60" s="13">
        <v>14000</v>
      </c>
      <c r="K60" s="32">
        <v>12000</v>
      </c>
      <c r="L60" s="15">
        <v>11908</v>
      </c>
      <c r="M60" s="15">
        <v>5584</v>
      </c>
      <c r="N60" s="19"/>
      <c r="O60" s="13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spans="1:33" ht="15.75" customHeight="1" x14ac:dyDescent="0.3">
      <c r="A61" s="14">
        <v>5290</v>
      </c>
      <c r="B61" s="14" t="s">
        <v>131</v>
      </c>
      <c r="C61" s="59"/>
      <c r="D61" s="55"/>
      <c r="E61" s="14"/>
      <c r="F61" s="39">
        <v>-10000</v>
      </c>
      <c r="G61" s="13"/>
      <c r="H61" s="13">
        <f t="shared" si="0"/>
        <v>-10500</v>
      </c>
      <c r="I61" s="13"/>
      <c r="J61" s="13">
        <v>-10000</v>
      </c>
      <c r="K61" s="32">
        <v>-10000</v>
      </c>
      <c r="L61" s="15">
        <v>-11908</v>
      </c>
      <c r="M61" s="15">
        <v>-8512</v>
      </c>
      <c r="N61" s="19"/>
      <c r="O61" s="13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1:33" ht="15.75" customHeight="1" x14ac:dyDescent="0.3">
      <c r="A62" s="14">
        <v>5395</v>
      </c>
      <c r="B62" s="14"/>
      <c r="C62" s="59"/>
      <c r="D62" s="55"/>
      <c r="E62" s="14"/>
      <c r="F62" s="39"/>
      <c r="G62" s="39"/>
      <c r="H62" s="39"/>
      <c r="I62" s="39"/>
      <c r="J62" s="39"/>
      <c r="K62" s="32"/>
      <c r="L62" s="15"/>
      <c r="M62" s="15"/>
      <c r="N62" s="19"/>
      <c r="O62" s="39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</row>
    <row r="63" spans="1:33" ht="15.75" customHeight="1" x14ac:dyDescent="0.3">
      <c r="A63" s="14">
        <v>5400</v>
      </c>
      <c r="B63" s="14" t="s">
        <v>132</v>
      </c>
      <c r="C63" s="59">
        <v>133000</v>
      </c>
      <c r="D63" s="55"/>
      <c r="E63" s="14">
        <v>119518</v>
      </c>
      <c r="F63" s="39">
        <v>120000</v>
      </c>
      <c r="G63" s="39">
        <v>114000</v>
      </c>
      <c r="H63" s="13">
        <f t="shared" si="0"/>
        <v>136500</v>
      </c>
      <c r="I63" s="13"/>
      <c r="J63" s="13">
        <v>130000</v>
      </c>
      <c r="K63" s="32">
        <v>114000</v>
      </c>
      <c r="L63" s="15">
        <v>113821</v>
      </c>
      <c r="M63" s="15">
        <v>89822.86</v>
      </c>
      <c r="N63" s="19"/>
      <c r="O63" s="13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1:33" ht="15.75" customHeight="1" x14ac:dyDescent="0.3">
      <c r="A64" s="14">
        <v>5405</v>
      </c>
      <c r="B64" s="14" t="s">
        <v>133</v>
      </c>
      <c r="C64" s="59">
        <v>20000</v>
      </c>
      <c r="D64" s="55"/>
      <c r="E64" s="14">
        <v>12402</v>
      </c>
      <c r="F64" s="39">
        <v>1100</v>
      </c>
      <c r="G64" s="13"/>
      <c r="H64" s="13">
        <f t="shared" si="0"/>
        <v>13650</v>
      </c>
      <c r="I64" s="13"/>
      <c r="J64" s="13">
        <v>13000</v>
      </c>
      <c r="K64" s="32">
        <v>11500</v>
      </c>
      <c r="L64" s="15">
        <v>11494</v>
      </c>
      <c r="M64" s="15">
        <v>9039.4699999999993</v>
      </c>
      <c r="N64" s="19"/>
      <c r="O64" s="13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 spans="1:33" ht="15.75" customHeight="1" x14ac:dyDescent="0.3">
      <c r="A65" s="14">
        <v>5800</v>
      </c>
      <c r="B65" s="14" t="s">
        <v>134</v>
      </c>
      <c r="C65" s="59"/>
      <c r="D65" s="55"/>
      <c r="E65" s="14"/>
      <c r="F65" s="13">
        <f>I65*1.05</f>
        <v>0</v>
      </c>
      <c r="G65" s="13"/>
      <c r="H65" s="13">
        <f t="shared" si="0"/>
        <v>0</v>
      </c>
      <c r="I65" s="13"/>
      <c r="J65" s="13">
        <v>0</v>
      </c>
      <c r="K65" s="32">
        <v>0</v>
      </c>
      <c r="L65" s="15">
        <v>-8085</v>
      </c>
      <c r="M65" s="15">
        <v>0</v>
      </c>
      <c r="N65" s="19"/>
      <c r="O65" s="13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</row>
    <row r="66" spans="1:33" ht="15.75" customHeight="1" x14ac:dyDescent="0.3">
      <c r="A66" s="14">
        <v>5907</v>
      </c>
      <c r="B66" s="14" t="s">
        <v>135</v>
      </c>
      <c r="C66" s="59">
        <f>E66*1.05</f>
        <v>11041.800000000001</v>
      </c>
      <c r="D66" s="55" t="s">
        <v>247</v>
      </c>
      <c r="E66" s="14">
        <v>10516</v>
      </c>
      <c r="F66" s="39">
        <v>12000</v>
      </c>
      <c r="G66" s="13"/>
      <c r="H66" s="13">
        <f t="shared" si="0"/>
        <v>14700</v>
      </c>
      <c r="I66" s="13"/>
      <c r="J66" s="13">
        <v>14000</v>
      </c>
      <c r="K66" s="32">
        <v>12000</v>
      </c>
      <c r="L66" s="15">
        <v>11908</v>
      </c>
      <c r="M66" s="15">
        <v>5584</v>
      </c>
      <c r="N66" s="19"/>
      <c r="O66" s="13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spans="1:33" ht="15.75" customHeight="1" x14ac:dyDescent="0.3">
      <c r="A67" s="14">
        <v>5920</v>
      </c>
      <c r="B67" s="14" t="s">
        <v>136</v>
      </c>
      <c r="C67" s="59">
        <v>4000</v>
      </c>
      <c r="D67" s="55"/>
      <c r="E67" s="14">
        <v>10448</v>
      </c>
      <c r="F67" s="39">
        <v>3500</v>
      </c>
      <c r="G67" s="13"/>
      <c r="H67" s="13">
        <f t="shared" si="0"/>
        <v>3675</v>
      </c>
      <c r="I67" s="13"/>
      <c r="J67" s="13">
        <v>3500</v>
      </c>
      <c r="K67" s="32">
        <v>3000</v>
      </c>
      <c r="L67" s="15">
        <v>2882</v>
      </c>
      <c r="M67" s="15">
        <v>9723.84</v>
      </c>
      <c r="N67" s="19"/>
      <c r="O67" s="13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</row>
    <row r="68" spans="1:33" ht="15.75" customHeight="1" x14ac:dyDescent="0.3">
      <c r="A68" s="14">
        <v>5990</v>
      </c>
      <c r="B68" s="40" t="s">
        <v>137</v>
      </c>
      <c r="C68" s="63"/>
      <c r="D68" s="55"/>
      <c r="E68" s="57">
        <v>22821</v>
      </c>
      <c r="F68" s="13">
        <f>I68*1.05</f>
        <v>0</v>
      </c>
      <c r="G68" s="13"/>
      <c r="H68" s="13">
        <f t="shared" si="0"/>
        <v>0</v>
      </c>
      <c r="I68" s="13"/>
      <c r="J68" s="13">
        <v>0</v>
      </c>
      <c r="K68" s="32">
        <v>0</v>
      </c>
      <c r="L68" s="15">
        <v>0</v>
      </c>
      <c r="M68" s="15">
        <v>14175.89</v>
      </c>
      <c r="N68" s="19"/>
      <c r="O68" s="13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1:33" ht="15.75" customHeight="1" x14ac:dyDescent="0.3">
      <c r="A69" s="27"/>
      <c r="B69" s="27" t="s">
        <v>138</v>
      </c>
      <c r="C69" s="79">
        <v>1230000</v>
      </c>
      <c r="D69" s="55" t="s">
        <v>290</v>
      </c>
      <c r="E69" s="30">
        <f>SUM(E54:E68)</f>
        <v>1125959</v>
      </c>
      <c r="F69" s="30">
        <f>SUM(F54:F68)</f>
        <v>1062500</v>
      </c>
      <c r="G69" s="30"/>
      <c r="H69" s="30">
        <f>SUM(H54:H68)</f>
        <v>1257375</v>
      </c>
      <c r="I69" s="30"/>
      <c r="J69" s="30">
        <f>SUM(J54:J68)</f>
        <v>1197500</v>
      </c>
      <c r="K69" s="38">
        <f>SUM(K54:K68)</f>
        <v>1018000</v>
      </c>
      <c r="L69" s="30">
        <f>SUM(L54:L68)</f>
        <v>1016959</v>
      </c>
      <c r="M69" s="30">
        <f>SUM(M54:M68)</f>
        <v>806926.97</v>
      </c>
      <c r="N69" s="31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</row>
    <row r="70" spans="1:33" ht="12.75" customHeight="1" x14ac:dyDescent="0.3">
      <c r="A70" s="22"/>
      <c r="B70" s="22"/>
      <c r="C70" s="60"/>
      <c r="D70" s="55"/>
      <c r="E70" s="22"/>
      <c r="F70" s="41"/>
      <c r="G70" s="41"/>
      <c r="H70" s="41"/>
      <c r="I70" s="13"/>
      <c r="J70" s="41"/>
      <c r="K70" s="32"/>
      <c r="L70" s="15"/>
      <c r="M70" s="15"/>
      <c r="N70" s="19"/>
      <c r="O70" s="13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1:33" ht="15.75" customHeight="1" x14ac:dyDescent="0.3">
      <c r="A71" s="22">
        <v>6017</v>
      </c>
      <c r="B71" s="22" t="s">
        <v>139</v>
      </c>
      <c r="C71" s="60">
        <v>22000</v>
      </c>
      <c r="D71" s="55"/>
      <c r="E71" s="22">
        <v>21834</v>
      </c>
      <c r="F71" s="41">
        <v>22000</v>
      </c>
      <c r="G71" s="41">
        <v>22000</v>
      </c>
      <c r="H71" s="41">
        <v>21834</v>
      </c>
      <c r="I71" s="13"/>
      <c r="J71" s="41">
        <v>0</v>
      </c>
      <c r="K71" s="32"/>
      <c r="L71" s="15"/>
      <c r="M71" s="15"/>
      <c r="N71" s="19"/>
      <c r="O71" s="13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1:33" ht="15.75" customHeight="1" x14ac:dyDescent="0.3">
      <c r="A72" s="14">
        <v>6300</v>
      </c>
      <c r="B72" s="14" t="s">
        <v>140</v>
      </c>
      <c r="C72" s="59">
        <f>60000+25000</f>
        <v>85000</v>
      </c>
      <c r="D72" s="55" t="s">
        <v>289</v>
      </c>
      <c r="E72" s="14">
        <v>23080</v>
      </c>
      <c r="F72" s="41">
        <v>50000</v>
      </c>
      <c r="G72" s="41">
        <v>29000</v>
      </c>
      <c r="H72" s="41">
        <v>113000</v>
      </c>
      <c r="I72" s="13"/>
      <c r="J72" s="13">
        <v>50000</v>
      </c>
      <c r="K72" s="32">
        <v>50000</v>
      </c>
      <c r="L72" s="15">
        <v>39510</v>
      </c>
      <c r="M72" s="15">
        <v>52970</v>
      </c>
      <c r="N72" s="19" t="s">
        <v>141</v>
      </c>
      <c r="O72" s="13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1:33" ht="15.75" customHeight="1" x14ac:dyDescent="0.3">
      <c r="A73" s="14">
        <v>6310</v>
      </c>
      <c r="B73" s="14" t="s">
        <v>142</v>
      </c>
      <c r="C73" s="59"/>
      <c r="D73" s="55"/>
      <c r="E73" s="14"/>
      <c r="F73" s="41">
        <v>0</v>
      </c>
      <c r="G73" s="41">
        <v>0</v>
      </c>
      <c r="H73" s="41">
        <v>5000</v>
      </c>
      <c r="I73" s="13"/>
      <c r="J73" s="13">
        <v>0</v>
      </c>
      <c r="K73" s="32">
        <v>0</v>
      </c>
      <c r="L73" s="15">
        <v>22500</v>
      </c>
      <c r="M73" s="15">
        <v>18000</v>
      </c>
      <c r="N73" s="19"/>
      <c r="O73" s="13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1:33" ht="15.75" customHeight="1" x14ac:dyDescent="0.3">
      <c r="A74" s="14">
        <v>6315</v>
      </c>
      <c r="B74" s="14" t="s">
        <v>143</v>
      </c>
      <c r="C74" s="59"/>
      <c r="D74" s="55"/>
      <c r="E74" s="14"/>
      <c r="F74" s="13">
        <v>0</v>
      </c>
      <c r="G74" s="39">
        <v>0</v>
      </c>
      <c r="H74" s="13">
        <v>0</v>
      </c>
      <c r="I74" s="13"/>
      <c r="J74" s="13">
        <v>0</v>
      </c>
      <c r="K74" s="32">
        <v>0</v>
      </c>
      <c r="L74" s="15">
        <v>0</v>
      </c>
      <c r="M74" s="15">
        <v>9000</v>
      </c>
      <c r="N74" s="19"/>
      <c r="O74" s="13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1:33" ht="15.75" customHeight="1" x14ac:dyDescent="0.3">
      <c r="A75" s="14">
        <v>6405</v>
      </c>
      <c r="B75" s="14" t="s">
        <v>144</v>
      </c>
      <c r="C75" s="59"/>
      <c r="D75" s="55"/>
      <c r="E75" s="14"/>
      <c r="F75" s="39">
        <v>0</v>
      </c>
      <c r="G75" s="39">
        <v>0</v>
      </c>
      <c r="H75" s="13">
        <v>1200</v>
      </c>
      <c r="I75" s="13"/>
      <c r="J75" s="13">
        <v>1200</v>
      </c>
      <c r="K75" s="32">
        <v>1200</v>
      </c>
      <c r="L75" s="15">
        <v>1100</v>
      </c>
      <c r="M75" s="15">
        <v>1050</v>
      </c>
      <c r="N75" s="19"/>
      <c r="O75" s="13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spans="1:33" ht="15.75" customHeight="1" x14ac:dyDescent="0.3">
      <c r="A76" s="14">
        <v>6410</v>
      </c>
      <c r="B76" s="14" t="s">
        <v>145</v>
      </c>
      <c r="C76" s="59"/>
      <c r="D76" s="55"/>
      <c r="E76" s="14"/>
      <c r="F76" s="13">
        <v>0</v>
      </c>
      <c r="G76" s="39">
        <v>0</v>
      </c>
      <c r="H76" s="13">
        <v>0</v>
      </c>
      <c r="I76" s="13"/>
      <c r="J76" s="13">
        <v>0</v>
      </c>
      <c r="K76" s="32">
        <v>0</v>
      </c>
      <c r="L76" s="15">
        <v>12493</v>
      </c>
      <c r="M76" s="15">
        <v>9917.07</v>
      </c>
      <c r="N76" s="19"/>
      <c r="O76" s="13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spans="1:33" ht="15.75" customHeight="1" x14ac:dyDescent="0.3">
      <c r="A77" s="14">
        <v>6420</v>
      </c>
      <c r="B77" s="14" t="s">
        <v>217</v>
      </c>
      <c r="C77" s="59">
        <v>20000</v>
      </c>
      <c r="D77" s="55"/>
      <c r="E77" s="14">
        <v>19351</v>
      </c>
      <c r="F77" s="39"/>
      <c r="G77" s="39"/>
      <c r="H77" s="39"/>
      <c r="I77" s="39"/>
      <c r="J77" s="39"/>
      <c r="K77" s="32"/>
      <c r="L77" s="15"/>
      <c r="M77" s="15"/>
      <c r="N77" s="19"/>
      <c r="O77" s="39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</row>
    <row r="78" spans="1:33" ht="15.75" customHeight="1" x14ac:dyDescent="0.3">
      <c r="A78" s="22">
        <v>6440</v>
      </c>
      <c r="B78" s="22" t="s">
        <v>146</v>
      </c>
      <c r="C78" s="60">
        <v>20000</v>
      </c>
      <c r="D78" s="55"/>
      <c r="E78" s="22">
        <v>4137</v>
      </c>
      <c r="F78" s="41">
        <v>20000</v>
      </c>
      <c r="G78" s="41">
        <v>13000</v>
      </c>
      <c r="H78" s="41">
        <v>30000</v>
      </c>
      <c r="I78" s="13"/>
      <c r="J78" s="13"/>
      <c r="K78" s="32"/>
      <c r="L78" s="15"/>
      <c r="M78" s="15"/>
      <c r="N78" s="19"/>
      <c r="O78" s="13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</row>
    <row r="79" spans="1:33" ht="15.75" customHeight="1" x14ac:dyDescent="0.3">
      <c r="A79" s="22">
        <v>6490</v>
      </c>
      <c r="B79" s="22" t="s">
        <v>144</v>
      </c>
      <c r="C79" s="60"/>
      <c r="D79" s="55"/>
      <c r="E79" s="22"/>
      <c r="F79" s="41"/>
      <c r="G79" s="41"/>
      <c r="H79" s="41"/>
      <c r="I79" s="39"/>
      <c r="J79" s="39"/>
      <c r="K79" s="32"/>
      <c r="L79" s="15"/>
      <c r="M79" s="15"/>
      <c r="N79" s="19"/>
      <c r="O79" s="39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1:33" ht="15.75" customHeight="1" x14ac:dyDescent="0.3">
      <c r="A80" s="14">
        <v>6540</v>
      </c>
      <c r="B80" s="14" t="s">
        <v>147</v>
      </c>
      <c r="C80" s="59">
        <v>3000</v>
      </c>
      <c r="D80" s="55"/>
      <c r="E80" s="14">
        <v>39231</v>
      </c>
      <c r="F80" s="13">
        <v>3000</v>
      </c>
      <c r="G80" s="39">
        <v>12000</v>
      </c>
      <c r="H80" s="13">
        <v>3000</v>
      </c>
      <c r="I80" s="13"/>
      <c r="J80" s="13">
        <v>3000</v>
      </c>
      <c r="K80" s="32">
        <v>3000</v>
      </c>
      <c r="L80" s="15">
        <v>6377</v>
      </c>
      <c r="M80" s="15">
        <v>2832</v>
      </c>
      <c r="N80" s="19"/>
      <c r="O80" s="13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 spans="1:33" ht="15.75" customHeight="1" x14ac:dyDescent="0.3">
      <c r="A81" s="14">
        <v>6551</v>
      </c>
      <c r="B81" s="14" t="s">
        <v>148</v>
      </c>
      <c r="C81" s="59"/>
      <c r="D81" s="55"/>
      <c r="E81" s="14"/>
      <c r="F81" s="41">
        <v>5000</v>
      </c>
      <c r="G81" s="41">
        <v>0</v>
      </c>
      <c r="H81" s="41">
        <v>3000</v>
      </c>
      <c r="I81" s="41"/>
      <c r="J81" s="41">
        <v>3000</v>
      </c>
      <c r="K81" s="32">
        <v>3000</v>
      </c>
      <c r="L81" s="15">
        <v>0</v>
      </c>
      <c r="M81" s="15">
        <v>2995</v>
      </c>
      <c r="N81" s="19"/>
      <c r="O81" s="13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1:33" ht="15.75" customHeight="1" x14ac:dyDescent="0.3">
      <c r="A82" s="14">
        <v>6552</v>
      </c>
      <c r="B82" s="14" t="s">
        <v>149</v>
      </c>
      <c r="C82" s="59"/>
      <c r="D82" s="55"/>
      <c r="E82" s="14">
        <v>6923</v>
      </c>
      <c r="F82" s="39">
        <v>10000</v>
      </c>
      <c r="G82" s="39">
        <v>9000</v>
      </c>
      <c r="H82" s="13">
        <v>5000</v>
      </c>
      <c r="I82" s="13"/>
      <c r="J82" s="13">
        <v>5000</v>
      </c>
      <c r="K82" s="32">
        <v>5000</v>
      </c>
      <c r="L82" s="15">
        <v>4012</v>
      </c>
      <c r="M82" s="15">
        <v>9633.7000000000007</v>
      </c>
      <c r="N82" s="19"/>
      <c r="O82" s="13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1:33" ht="15.75" customHeight="1" x14ac:dyDescent="0.3">
      <c r="A83" s="14">
        <v>6560</v>
      </c>
      <c r="B83" s="14" t="s">
        <v>150</v>
      </c>
      <c r="C83" s="59"/>
      <c r="D83" s="55"/>
      <c r="E83" s="14"/>
      <c r="F83" s="13">
        <v>7000</v>
      </c>
      <c r="G83" s="39">
        <v>17000</v>
      </c>
      <c r="H83" s="13">
        <v>7000</v>
      </c>
      <c r="I83" s="13"/>
      <c r="J83" s="13">
        <v>7000</v>
      </c>
      <c r="K83" s="32">
        <v>15000</v>
      </c>
      <c r="L83" s="15">
        <v>17273</v>
      </c>
      <c r="M83" s="15">
        <v>15291.5</v>
      </c>
      <c r="N83" s="19"/>
      <c r="O83" s="13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1:33" ht="15.75" customHeight="1" x14ac:dyDescent="0.3">
      <c r="A84" s="14">
        <v>6570</v>
      </c>
      <c r="B84" s="14" t="s">
        <v>151</v>
      </c>
      <c r="C84" s="59"/>
      <c r="D84" s="55"/>
      <c r="E84" s="14"/>
      <c r="F84" s="13">
        <v>0</v>
      </c>
      <c r="G84" s="39">
        <v>0</v>
      </c>
      <c r="H84" s="13">
        <v>0</v>
      </c>
      <c r="I84" s="13"/>
      <c r="J84" s="13">
        <v>0</v>
      </c>
      <c r="K84" s="32">
        <v>5000</v>
      </c>
      <c r="L84" s="15">
        <v>5000</v>
      </c>
      <c r="M84" s="15">
        <v>8000</v>
      </c>
      <c r="N84" s="19"/>
      <c r="O84" s="13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spans="1:33" ht="15.75" customHeight="1" x14ac:dyDescent="0.3">
      <c r="A85" s="14">
        <v>6620</v>
      </c>
      <c r="B85" s="14" t="s">
        <v>152</v>
      </c>
      <c r="C85" s="59"/>
      <c r="D85" s="55"/>
      <c r="E85" s="14"/>
      <c r="F85" s="13">
        <v>0</v>
      </c>
      <c r="G85" s="39">
        <v>0</v>
      </c>
      <c r="H85" s="13">
        <v>0</v>
      </c>
      <c r="I85" s="13"/>
      <c r="J85" s="13">
        <v>0</v>
      </c>
      <c r="K85" s="32">
        <v>0</v>
      </c>
      <c r="L85" s="15">
        <v>493</v>
      </c>
      <c r="M85" s="15">
        <v>0</v>
      </c>
      <c r="N85" s="19"/>
      <c r="O85" s="13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</row>
    <row r="86" spans="1:33" ht="15.75" customHeight="1" x14ac:dyDescent="0.3">
      <c r="A86" s="14">
        <v>6705</v>
      </c>
      <c r="B86" s="14" t="s">
        <v>153</v>
      </c>
      <c r="C86" s="59">
        <v>65000</v>
      </c>
      <c r="D86" s="55" t="s">
        <v>259</v>
      </c>
      <c r="E86" s="14">
        <v>65575</v>
      </c>
      <c r="F86" s="41">
        <v>62000</v>
      </c>
      <c r="G86" s="41">
        <v>60000</v>
      </c>
      <c r="H86" s="41">
        <v>56000</v>
      </c>
      <c r="I86" s="13"/>
      <c r="J86" s="13">
        <v>52000</v>
      </c>
      <c r="K86" s="32">
        <v>40000</v>
      </c>
      <c r="L86" s="15">
        <v>45852</v>
      </c>
      <c r="M86" s="15">
        <v>44221</v>
      </c>
      <c r="N86" s="19" t="s">
        <v>154</v>
      </c>
      <c r="O86" s="13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</row>
    <row r="87" spans="1:33" ht="15.75" customHeight="1" x14ac:dyDescent="0.3">
      <c r="A87" s="14">
        <v>6720</v>
      </c>
      <c r="B87" s="14" t="s">
        <v>155</v>
      </c>
      <c r="C87" s="59"/>
      <c r="D87" s="55"/>
      <c r="E87" s="14"/>
      <c r="F87" s="41">
        <v>0</v>
      </c>
      <c r="G87" s="41">
        <v>0</v>
      </c>
      <c r="H87" s="41">
        <v>0</v>
      </c>
      <c r="I87" s="13"/>
      <c r="J87" s="13">
        <v>0</v>
      </c>
      <c r="K87" s="32">
        <v>0</v>
      </c>
      <c r="L87" s="15">
        <v>10000</v>
      </c>
      <c r="M87" s="15">
        <v>123625</v>
      </c>
      <c r="N87" s="19"/>
      <c r="O87" s="13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</row>
    <row r="88" spans="1:33" ht="15.75" customHeight="1" x14ac:dyDescent="0.3">
      <c r="A88" s="14">
        <v>6790</v>
      </c>
      <c r="B88" s="14" t="s">
        <v>156</v>
      </c>
      <c r="C88" s="59"/>
      <c r="D88" s="55"/>
      <c r="E88" s="14"/>
      <c r="F88" s="13">
        <v>0</v>
      </c>
      <c r="G88" s="39">
        <v>0</v>
      </c>
      <c r="H88" s="13">
        <v>0</v>
      </c>
      <c r="I88" s="13"/>
      <c r="J88" s="13">
        <v>0</v>
      </c>
      <c r="K88" s="32">
        <v>0</v>
      </c>
      <c r="L88" s="15">
        <v>0</v>
      </c>
      <c r="M88" s="15">
        <v>95468.32</v>
      </c>
      <c r="N88" s="19"/>
      <c r="O88" s="13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</row>
    <row r="89" spans="1:33" ht="15.75" customHeight="1" x14ac:dyDescent="0.3">
      <c r="A89" s="14">
        <v>6800</v>
      </c>
      <c r="B89" s="14" t="s">
        <v>157</v>
      </c>
      <c r="C89" s="59"/>
      <c r="D89" s="55"/>
      <c r="E89" s="14"/>
      <c r="F89" s="13">
        <v>2000</v>
      </c>
      <c r="G89" s="39">
        <v>0</v>
      </c>
      <c r="H89" s="13">
        <v>2000</v>
      </c>
      <c r="I89" s="13"/>
      <c r="J89" s="13">
        <v>2000</v>
      </c>
      <c r="K89" s="32">
        <v>3500</v>
      </c>
      <c r="L89" s="15">
        <v>3423</v>
      </c>
      <c r="M89" s="15">
        <v>1049</v>
      </c>
      <c r="N89" s="19"/>
      <c r="O89" s="13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1:33" ht="15.75" customHeight="1" x14ac:dyDescent="0.3">
      <c r="A90" s="14">
        <v>6840</v>
      </c>
      <c r="B90" s="14" t="s">
        <v>158</v>
      </c>
      <c r="C90" s="59"/>
      <c r="D90" s="55"/>
      <c r="E90" s="14">
        <v>500</v>
      </c>
      <c r="F90" s="39">
        <v>500</v>
      </c>
      <c r="G90" s="39">
        <v>500</v>
      </c>
      <c r="H90" s="13">
        <v>0</v>
      </c>
      <c r="I90" s="13"/>
      <c r="J90" s="13">
        <v>0</v>
      </c>
      <c r="K90" s="32">
        <v>500</v>
      </c>
      <c r="L90" s="15">
        <v>500</v>
      </c>
      <c r="M90" s="15">
        <v>500</v>
      </c>
      <c r="N90" s="19"/>
      <c r="O90" s="13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</row>
    <row r="91" spans="1:33" ht="15.75" customHeight="1" x14ac:dyDescent="0.3">
      <c r="A91" s="14">
        <v>6860</v>
      </c>
      <c r="B91" s="14" t="s">
        <v>159</v>
      </c>
      <c r="C91" s="59">
        <v>50000</v>
      </c>
      <c r="D91" s="55" t="s">
        <v>248</v>
      </c>
      <c r="E91" s="14">
        <v>7086</v>
      </c>
      <c r="F91" s="41">
        <v>70000</v>
      </c>
      <c r="G91" s="41">
        <v>50000</v>
      </c>
      <c r="H91" s="41">
        <v>70000</v>
      </c>
      <c r="I91" s="13"/>
      <c r="J91" s="13">
        <v>40000</v>
      </c>
      <c r="K91" s="32">
        <v>30000</v>
      </c>
      <c r="L91" s="15">
        <v>34846</v>
      </c>
      <c r="M91" s="15">
        <v>24700</v>
      </c>
      <c r="N91" s="19" t="s">
        <v>160</v>
      </c>
      <c r="O91" s="32">
        <v>30620</v>
      </c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</row>
    <row r="92" spans="1:33" ht="15.75" customHeight="1" x14ac:dyDescent="0.3">
      <c r="A92" s="14">
        <v>6903</v>
      </c>
      <c r="B92" s="14" t="s">
        <v>161</v>
      </c>
      <c r="C92" s="59"/>
      <c r="D92" s="55"/>
      <c r="E92" s="14"/>
      <c r="F92" s="13">
        <v>0</v>
      </c>
      <c r="G92" s="39">
        <v>0</v>
      </c>
      <c r="H92" s="13">
        <v>0</v>
      </c>
      <c r="I92" s="13"/>
      <c r="J92" s="13">
        <v>0</v>
      </c>
      <c r="K92" s="32">
        <v>0</v>
      </c>
      <c r="L92" s="15">
        <v>0</v>
      </c>
      <c r="M92" s="15">
        <v>2529.89</v>
      </c>
      <c r="N92" s="19"/>
      <c r="O92" s="13">
        <v>8850</v>
      </c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1:33" ht="15.75" customHeight="1" x14ac:dyDescent="0.3">
      <c r="A93" s="14">
        <v>6907</v>
      </c>
      <c r="B93" s="7" t="s">
        <v>162</v>
      </c>
      <c r="C93" s="59"/>
      <c r="D93" s="55"/>
      <c r="E93" s="14"/>
      <c r="F93" s="13">
        <v>5000</v>
      </c>
      <c r="G93" s="39">
        <v>0</v>
      </c>
      <c r="H93" s="13">
        <v>5000</v>
      </c>
      <c r="I93" s="13"/>
      <c r="J93" s="13">
        <v>5000</v>
      </c>
      <c r="K93" s="32">
        <v>6000</v>
      </c>
      <c r="L93" s="15">
        <v>5919</v>
      </c>
      <c r="M93" s="15">
        <v>4949.37</v>
      </c>
      <c r="N93" s="19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</row>
    <row r="94" spans="1:33" ht="15.75" customHeight="1" x14ac:dyDescent="0.3">
      <c r="A94" s="14">
        <v>6908</v>
      </c>
      <c r="B94" s="14" t="s">
        <v>163</v>
      </c>
      <c r="C94" s="59"/>
      <c r="D94" s="55"/>
      <c r="E94" s="14"/>
      <c r="F94" s="13">
        <v>0</v>
      </c>
      <c r="G94" s="39">
        <v>0</v>
      </c>
      <c r="H94" s="13">
        <v>0</v>
      </c>
      <c r="I94" s="13"/>
      <c r="J94" s="13">
        <v>0</v>
      </c>
      <c r="K94" s="32">
        <v>0</v>
      </c>
      <c r="L94" s="15">
        <v>6283</v>
      </c>
      <c r="M94" s="15">
        <v>0</v>
      </c>
      <c r="N94" s="19"/>
      <c r="O94" s="13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1:33" ht="15.75" customHeight="1" x14ac:dyDescent="0.3">
      <c r="A95" s="14">
        <v>6910</v>
      </c>
      <c r="B95" s="14" t="s">
        <v>164</v>
      </c>
      <c r="C95" s="59">
        <v>3000</v>
      </c>
      <c r="D95" s="55"/>
      <c r="E95" s="14">
        <v>2385</v>
      </c>
      <c r="F95" s="13">
        <v>3000</v>
      </c>
      <c r="G95" s="39">
        <v>3000</v>
      </c>
      <c r="H95" s="13">
        <v>3000</v>
      </c>
      <c r="I95" s="13"/>
      <c r="J95" s="13">
        <v>3000</v>
      </c>
      <c r="K95" s="32">
        <v>3000</v>
      </c>
      <c r="L95" s="15">
        <v>2970</v>
      </c>
      <c r="M95" s="15">
        <v>1856.25</v>
      </c>
      <c r="N95" s="19"/>
      <c r="O95" s="13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spans="1:33" ht="15.75" customHeight="1" x14ac:dyDescent="0.3">
      <c r="A96" s="14">
        <v>6940</v>
      </c>
      <c r="B96" s="14" t="s">
        <v>165</v>
      </c>
      <c r="C96" s="59"/>
      <c r="D96" s="55"/>
      <c r="E96" s="14"/>
      <c r="F96" s="13">
        <v>0</v>
      </c>
      <c r="G96" s="39">
        <v>0</v>
      </c>
      <c r="H96" s="13">
        <v>0</v>
      </c>
      <c r="I96" s="13"/>
      <c r="J96" s="13">
        <v>0</v>
      </c>
      <c r="K96" s="32">
        <v>0</v>
      </c>
      <c r="L96" s="15">
        <v>0</v>
      </c>
      <c r="M96" s="15">
        <v>243</v>
      </c>
      <c r="N96" s="19"/>
      <c r="O96" s="13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 spans="1:33" ht="15.75" customHeight="1" x14ac:dyDescent="0.3">
      <c r="A97" s="14">
        <v>7100</v>
      </c>
      <c r="B97" s="7" t="s">
        <v>166</v>
      </c>
      <c r="C97" s="72">
        <v>50000</v>
      </c>
      <c r="D97" s="55" t="s">
        <v>288</v>
      </c>
      <c r="E97" s="14">
        <v>37284</v>
      </c>
      <c r="F97" s="39">
        <v>15000</v>
      </c>
      <c r="G97" s="41">
        <v>9000</v>
      </c>
      <c r="H97" s="41">
        <v>50000</v>
      </c>
      <c r="I97" s="13"/>
      <c r="J97" s="13">
        <v>60000</v>
      </c>
      <c r="K97" s="32">
        <v>40000</v>
      </c>
      <c r="L97" s="15">
        <v>38986</v>
      </c>
      <c r="M97" s="15">
        <v>21430.799999999999</v>
      </c>
      <c r="N97" s="19"/>
      <c r="O97" s="13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</row>
    <row r="98" spans="1:33" ht="15.75" customHeight="1" x14ac:dyDescent="0.3">
      <c r="A98" s="14">
        <v>7140</v>
      </c>
      <c r="B98" s="14" t="s">
        <v>167</v>
      </c>
      <c r="C98" s="59">
        <v>20000</v>
      </c>
      <c r="D98" s="55"/>
      <c r="E98" s="14">
        <v>20409</v>
      </c>
      <c r="F98" s="39">
        <v>5000</v>
      </c>
      <c r="G98" s="39">
        <v>2000</v>
      </c>
      <c r="H98" s="13">
        <v>9000</v>
      </c>
      <c r="I98" s="13"/>
      <c r="J98" s="13">
        <v>9000</v>
      </c>
      <c r="K98" s="32">
        <v>2000</v>
      </c>
      <c r="L98" s="15">
        <v>2161</v>
      </c>
      <c r="M98" s="15">
        <v>830.4</v>
      </c>
      <c r="N98" s="19"/>
      <c r="O98" s="13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</row>
    <row r="99" spans="1:33" ht="15.75" customHeight="1" x14ac:dyDescent="0.3">
      <c r="A99" s="14">
        <v>7150</v>
      </c>
      <c r="B99" s="14" t="s">
        <v>168</v>
      </c>
      <c r="C99" s="59"/>
      <c r="D99" s="55"/>
      <c r="E99" s="14"/>
      <c r="F99" s="13">
        <v>0</v>
      </c>
      <c r="G99" s="39">
        <v>0</v>
      </c>
      <c r="H99" s="13">
        <v>0</v>
      </c>
      <c r="I99" s="13"/>
      <c r="J99" s="13">
        <v>0</v>
      </c>
      <c r="K99" s="32">
        <v>2000</v>
      </c>
      <c r="L99" s="15">
        <v>1734</v>
      </c>
      <c r="M99" s="15">
        <v>1120</v>
      </c>
      <c r="N99" s="19"/>
      <c r="O99" s="13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3" ht="15.75" customHeight="1" x14ac:dyDescent="0.3">
      <c r="A100" s="14">
        <v>7310</v>
      </c>
      <c r="B100" s="22" t="s">
        <v>169</v>
      </c>
      <c r="C100" s="60"/>
      <c r="D100" s="55"/>
      <c r="E100" s="22"/>
      <c r="F100" s="41">
        <v>20000</v>
      </c>
      <c r="G100" s="41">
        <v>0</v>
      </c>
      <c r="H100" s="41">
        <v>0</v>
      </c>
      <c r="I100" s="13"/>
      <c r="J100" s="41">
        <v>0</v>
      </c>
      <c r="K100" s="32">
        <v>0</v>
      </c>
      <c r="L100" s="15">
        <v>6107</v>
      </c>
      <c r="M100" s="15">
        <v>19377</v>
      </c>
      <c r="N100" s="19"/>
      <c r="O100" s="13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spans="1:33" ht="15.75" customHeight="1" x14ac:dyDescent="0.3">
      <c r="A101" s="14">
        <v>7320</v>
      </c>
      <c r="B101" s="7" t="s">
        <v>170</v>
      </c>
      <c r="C101" s="59"/>
      <c r="D101" s="55"/>
      <c r="E101" s="14">
        <v>8500</v>
      </c>
      <c r="F101" s="39">
        <v>30000</v>
      </c>
      <c r="G101" s="39">
        <v>0</v>
      </c>
      <c r="H101" s="13">
        <v>2500</v>
      </c>
      <c r="I101" s="13"/>
      <c r="J101" s="13">
        <v>2500</v>
      </c>
      <c r="K101" s="32">
        <v>0</v>
      </c>
      <c r="L101" s="15">
        <v>0</v>
      </c>
      <c r="M101" s="15">
        <v>1890</v>
      </c>
      <c r="N101" s="19"/>
      <c r="O101" s="13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3" ht="15.75" customHeight="1" x14ac:dyDescent="0.3">
      <c r="A102" s="14">
        <v>7395</v>
      </c>
      <c r="B102" s="14" t="s">
        <v>171</v>
      </c>
      <c r="C102" s="59"/>
      <c r="D102" s="55"/>
      <c r="E102" s="14"/>
      <c r="F102" s="41">
        <v>0</v>
      </c>
      <c r="G102" s="41">
        <v>0</v>
      </c>
      <c r="H102" s="41">
        <v>0</v>
      </c>
      <c r="I102" s="13"/>
      <c r="J102" s="41">
        <v>0</v>
      </c>
      <c r="K102" s="32">
        <v>0</v>
      </c>
      <c r="L102" s="15">
        <v>0</v>
      </c>
      <c r="M102" s="15">
        <v>0.3</v>
      </c>
      <c r="N102" s="19"/>
      <c r="O102" s="13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3" ht="15.75" customHeight="1" x14ac:dyDescent="0.3">
      <c r="A103" s="14">
        <v>7405</v>
      </c>
      <c r="B103" s="14" t="s">
        <v>50</v>
      </c>
      <c r="C103" s="59">
        <v>0</v>
      </c>
      <c r="D103" s="55"/>
      <c r="E103" s="14">
        <v>25550</v>
      </c>
      <c r="F103" s="39">
        <v>26000</v>
      </c>
      <c r="G103" s="39">
        <v>25800</v>
      </c>
      <c r="H103" s="13">
        <v>30000</v>
      </c>
      <c r="I103" s="13"/>
      <c r="J103" s="13">
        <v>30000</v>
      </c>
      <c r="K103" s="32">
        <v>25000</v>
      </c>
      <c r="L103" s="15">
        <v>23550</v>
      </c>
      <c r="M103" s="15">
        <v>23800</v>
      </c>
      <c r="N103" s="19"/>
      <c r="O103" s="13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</row>
    <row r="104" spans="1:33" ht="15.75" customHeight="1" x14ac:dyDescent="0.3">
      <c r="A104" s="14">
        <v>7406</v>
      </c>
      <c r="B104" s="7" t="s">
        <v>172</v>
      </c>
      <c r="C104" s="59">
        <v>120000</v>
      </c>
      <c r="D104" s="55" t="s">
        <v>252</v>
      </c>
      <c r="E104" s="14">
        <v>40400</v>
      </c>
      <c r="F104" s="41">
        <v>40000</v>
      </c>
      <c r="G104" s="41">
        <v>26082</v>
      </c>
      <c r="H104" s="41">
        <v>120000</v>
      </c>
      <c r="I104" s="13"/>
      <c r="J104" s="41">
        <v>0</v>
      </c>
      <c r="K104" s="34" t="s">
        <v>112</v>
      </c>
      <c r="L104" s="9"/>
      <c r="M104" s="9"/>
      <c r="N104" s="42" t="s">
        <v>173</v>
      </c>
      <c r="O104" s="13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</row>
    <row r="105" spans="1:33" ht="15.75" customHeight="1" x14ac:dyDescent="0.3">
      <c r="A105" s="14">
        <v>7410</v>
      </c>
      <c r="B105" s="14" t="s">
        <v>174</v>
      </c>
      <c r="C105" s="59"/>
      <c r="D105" s="55"/>
      <c r="E105" s="14">
        <v>1750</v>
      </c>
      <c r="F105" s="41">
        <v>0</v>
      </c>
      <c r="G105" s="41">
        <v>0</v>
      </c>
      <c r="H105" s="41">
        <v>0</v>
      </c>
      <c r="I105" s="13"/>
      <c r="J105" s="41">
        <v>0</v>
      </c>
      <c r="K105" s="32">
        <v>6000</v>
      </c>
      <c r="L105" s="15">
        <v>4310</v>
      </c>
      <c r="M105" s="15">
        <v>8420</v>
      </c>
      <c r="N105" s="19"/>
      <c r="O105" s="13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</row>
    <row r="106" spans="1:33" ht="15.75" customHeight="1" x14ac:dyDescent="0.3">
      <c r="A106" s="14">
        <v>7420</v>
      </c>
      <c r="B106" s="14" t="s">
        <v>175</v>
      </c>
      <c r="C106" s="59">
        <v>20000</v>
      </c>
      <c r="D106" s="55" t="s">
        <v>283</v>
      </c>
      <c r="E106" s="14">
        <v>13486</v>
      </c>
      <c r="F106" s="13">
        <v>17000</v>
      </c>
      <c r="G106" s="39">
        <v>18000</v>
      </c>
      <c r="H106" s="13">
        <v>17000</v>
      </c>
      <c r="I106" s="13"/>
      <c r="J106" s="13">
        <v>17000</v>
      </c>
      <c r="K106" s="32">
        <v>10000</v>
      </c>
      <c r="L106" s="15">
        <v>40287</v>
      </c>
      <c r="M106" s="15">
        <v>9066</v>
      </c>
      <c r="N106" s="19"/>
      <c r="O106" s="13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</row>
    <row r="107" spans="1:33" ht="15.75" customHeight="1" x14ac:dyDescent="0.3">
      <c r="A107" s="14">
        <v>7421</v>
      </c>
      <c r="B107" s="14" t="s">
        <v>176</v>
      </c>
      <c r="C107" s="59"/>
      <c r="D107" s="55"/>
      <c r="E107" s="14">
        <v>945</v>
      </c>
      <c r="F107" s="41">
        <v>0</v>
      </c>
      <c r="G107" s="41">
        <v>0</v>
      </c>
      <c r="H107" s="41">
        <v>0</v>
      </c>
      <c r="I107" s="13"/>
      <c r="J107" s="41">
        <v>0</v>
      </c>
      <c r="K107" s="32">
        <v>12000</v>
      </c>
      <c r="L107" s="15">
        <v>12600</v>
      </c>
      <c r="M107" s="15">
        <v>19817</v>
      </c>
      <c r="N107" s="19" t="s">
        <v>177</v>
      </c>
      <c r="O107" s="13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</row>
    <row r="108" spans="1:33" ht="15.75" customHeight="1" x14ac:dyDescent="0.3">
      <c r="A108" s="14">
        <v>7422</v>
      </c>
      <c r="B108" s="14" t="s">
        <v>178</v>
      </c>
      <c r="C108" s="59"/>
      <c r="D108" s="55"/>
      <c r="E108" s="14"/>
      <c r="F108" s="41">
        <v>0</v>
      </c>
      <c r="G108" s="41">
        <v>0</v>
      </c>
      <c r="H108" s="41">
        <v>0</v>
      </c>
      <c r="I108" s="13"/>
      <c r="J108" s="13">
        <v>8000</v>
      </c>
      <c r="K108" s="32">
        <v>10000</v>
      </c>
      <c r="L108" s="15">
        <v>6294</v>
      </c>
      <c r="M108" s="15">
        <v>9734</v>
      </c>
      <c r="N108" s="19"/>
      <c r="O108" s="13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</row>
    <row r="109" spans="1:33" ht="15.75" customHeight="1" x14ac:dyDescent="0.3">
      <c r="A109" s="14">
        <v>7500</v>
      </c>
      <c r="B109" s="14" t="s">
        <v>179</v>
      </c>
      <c r="C109" s="59">
        <v>4000</v>
      </c>
      <c r="D109" s="55"/>
      <c r="E109" s="14">
        <v>3580</v>
      </c>
      <c r="F109" s="13">
        <v>4000</v>
      </c>
      <c r="G109" s="39">
        <v>3660</v>
      </c>
      <c r="H109" s="13">
        <v>4000</v>
      </c>
      <c r="I109" s="13"/>
      <c r="J109" s="13">
        <v>4000</v>
      </c>
      <c r="K109" s="32">
        <v>1500</v>
      </c>
      <c r="L109" s="15">
        <v>1212</v>
      </c>
      <c r="M109" s="15">
        <v>5539.66</v>
      </c>
      <c r="N109" s="19"/>
      <c r="O109" s="13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</row>
    <row r="110" spans="1:33" ht="15.75" customHeight="1" x14ac:dyDescent="0.3">
      <c r="A110" s="14">
        <v>7600</v>
      </c>
      <c r="B110" s="14" t="s">
        <v>180</v>
      </c>
      <c r="C110" s="59"/>
      <c r="D110" s="55"/>
      <c r="E110" s="14">
        <v>500</v>
      </c>
      <c r="F110" s="13">
        <v>2000</v>
      </c>
      <c r="G110" s="39">
        <v>3000</v>
      </c>
      <c r="H110" s="13">
        <v>2000</v>
      </c>
      <c r="I110" s="13"/>
      <c r="J110" s="13">
        <v>2000</v>
      </c>
      <c r="K110" s="32">
        <v>2000</v>
      </c>
      <c r="L110" s="15">
        <v>2000</v>
      </c>
      <c r="M110" s="15">
        <v>0</v>
      </c>
      <c r="N110" s="19"/>
      <c r="O110" s="13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</row>
    <row r="111" spans="1:33" ht="15.75" customHeight="1" x14ac:dyDescent="0.3">
      <c r="A111" s="14">
        <v>7770</v>
      </c>
      <c r="B111" s="14" t="s">
        <v>181</v>
      </c>
      <c r="C111" s="59"/>
      <c r="D111" s="55"/>
      <c r="E111" s="14">
        <v>2356</v>
      </c>
      <c r="F111" s="39">
        <v>4200</v>
      </c>
      <c r="G111" s="39">
        <v>4215</v>
      </c>
      <c r="H111" s="13">
        <v>4000</v>
      </c>
      <c r="I111" s="13"/>
      <c r="J111" s="13">
        <v>4000</v>
      </c>
      <c r="K111" s="32">
        <v>7300</v>
      </c>
      <c r="L111" s="15">
        <v>7242</v>
      </c>
      <c r="M111" s="15">
        <v>7627.64</v>
      </c>
      <c r="N111" s="19"/>
      <c r="O111" s="13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</row>
    <row r="112" spans="1:33" ht="15.75" customHeight="1" x14ac:dyDescent="0.3">
      <c r="A112" s="14">
        <v>7790</v>
      </c>
      <c r="B112" s="14" t="s">
        <v>182</v>
      </c>
      <c r="C112" s="59"/>
      <c r="D112" s="55"/>
      <c r="E112" s="14"/>
      <c r="F112" s="13">
        <v>500</v>
      </c>
      <c r="G112" s="39">
        <v>3592</v>
      </c>
      <c r="H112" s="13">
        <v>500</v>
      </c>
      <c r="I112" s="13"/>
      <c r="J112" s="13">
        <v>500</v>
      </c>
      <c r="K112" s="32">
        <v>0</v>
      </c>
      <c r="L112" s="15">
        <v>-237</v>
      </c>
      <c r="M112" s="15" t="s">
        <v>183</v>
      </c>
      <c r="N112" s="19"/>
      <c r="O112" s="13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</row>
    <row r="113" spans="1:33" ht="18.75" customHeight="1" x14ac:dyDescent="0.3">
      <c r="A113" s="27"/>
      <c r="B113" s="27" t="s">
        <v>184</v>
      </c>
      <c r="C113" s="61">
        <f>SUM(C71:C112)</f>
        <v>482000</v>
      </c>
      <c r="D113" s="55"/>
      <c r="E113" s="30">
        <f>SUM(E71:E112)</f>
        <v>344862</v>
      </c>
      <c r="F113" s="30">
        <f>SUM(F71:F112)</f>
        <v>423200</v>
      </c>
      <c r="G113" s="30"/>
      <c r="H113" s="30">
        <f>SUM(H71:H112)</f>
        <v>564034</v>
      </c>
      <c r="I113" s="30"/>
      <c r="J113" s="30">
        <f>SUM(J72:J112)</f>
        <v>308200</v>
      </c>
      <c r="K113" s="30">
        <f>SUM(K72:K112)</f>
        <v>283000</v>
      </c>
      <c r="L113" s="30">
        <f>SUM(L72:L112)</f>
        <v>364797</v>
      </c>
      <c r="M113" s="30">
        <f>SUM(M72:M112)</f>
        <v>557483.90000000014</v>
      </c>
      <c r="N113" s="43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</row>
    <row r="114" spans="1:33" ht="15.75" customHeight="1" x14ac:dyDescent="0.3">
      <c r="A114" s="14"/>
      <c r="B114" s="14"/>
      <c r="C114" s="59"/>
      <c r="D114" s="55"/>
      <c r="E114" s="14"/>
      <c r="F114" s="1"/>
      <c r="G114" s="1"/>
      <c r="H114" s="1"/>
      <c r="I114" s="1"/>
      <c r="J114" s="1"/>
      <c r="K114" s="1"/>
      <c r="L114" s="15"/>
      <c r="M114" s="15"/>
      <c r="N114" s="44"/>
      <c r="O114" s="13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</row>
    <row r="115" spans="1:33" ht="15.75" customHeight="1" x14ac:dyDescent="0.3">
      <c r="A115" s="14"/>
      <c r="B115" s="27" t="s">
        <v>185</v>
      </c>
      <c r="C115" s="61">
        <f>C52+C69+C113</f>
        <v>2432000</v>
      </c>
      <c r="D115" s="55"/>
      <c r="E115" s="45">
        <f>E113+E69+E52</f>
        <v>1679158</v>
      </c>
      <c r="F115" s="45">
        <f>F113+F69+F52</f>
        <v>2406700</v>
      </c>
      <c r="G115" s="46">
        <v>1516180</v>
      </c>
      <c r="H115" s="1"/>
      <c r="I115" s="1"/>
      <c r="J115" s="1"/>
      <c r="K115" s="1"/>
      <c r="L115" s="15"/>
      <c r="M115" s="15"/>
      <c r="N115" s="19"/>
      <c r="O115" s="13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</row>
    <row r="116" spans="1:33" ht="15.75" customHeight="1" x14ac:dyDescent="0.3">
      <c r="A116" s="14"/>
      <c r="B116" s="14"/>
      <c r="C116" s="59"/>
      <c r="D116" s="55"/>
      <c r="E116" s="14"/>
      <c r="F116" s="1"/>
      <c r="G116" s="1"/>
      <c r="H116" s="1"/>
      <c r="I116" s="1"/>
      <c r="J116" s="1"/>
      <c r="K116" s="1"/>
      <c r="L116" s="15"/>
      <c r="M116" s="15"/>
      <c r="N116" s="19"/>
      <c r="O116" s="13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</row>
    <row r="117" spans="1:33" ht="15.75" customHeight="1" x14ac:dyDescent="0.3">
      <c r="A117" s="1"/>
      <c r="B117" s="1" t="s">
        <v>186</v>
      </c>
      <c r="C117" s="58">
        <f>C29-C115</f>
        <v>-48000</v>
      </c>
      <c r="D117" s="55"/>
      <c r="E117" s="45">
        <f>SUM((E29-E52-E69-E113))</f>
        <v>-277995</v>
      </c>
      <c r="F117" s="45">
        <f>SUM((F29-F52-F69-F113))</f>
        <v>-191700</v>
      </c>
      <c r="G117" s="1"/>
      <c r="H117" s="45">
        <f>SUM((H29-H52-H69-H113))</f>
        <v>-191409</v>
      </c>
      <c r="I117" s="1"/>
      <c r="J117" s="45">
        <f>J29-J52-J69-J113</f>
        <v>-107700</v>
      </c>
      <c r="K117" s="45">
        <f>SUM((K29-K52-K69-K113))</f>
        <v>2500</v>
      </c>
      <c r="L117" s="47">
        <f>SUM(L29-L52-L69-L113)</f>
        <v>-296692</v>
      </c>
      <c r="M117" s="47">
        <f>SUM(M29-M52-M69-M113)</f>
        <v>121805.15999999968</v>
      </c>
      <c r="N117" s="48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customHeight="1" x14ac:dyDescent="0.3">
      <c r="A118" s="14"/>
      <c r="B118" s="14"/>
      <c r="C118" s="59"/>
      <c r="D118" s="68"/>
      <c r="E118" s="14"/>
      <c r="F118" s="13"/>
      <c r="G118" s="13"/>
      <c r="H118" s="13"/>
      <c r="I118" s="13"/>
      <c r="J118" s="13"/>
      <c r="L118" s="49"/>
      <c r="M118" s="49"/>
      <c r="N118" s="19"/>
      <c r="O118" s="13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</row>
    <row r="119" spans="1:33" ht="15.75" customHeight="1" x14ac:dyDescent="0.3">
      <c r="A119" s="14"/>
      <c r="B119" s="14"/>
      <c r="C119" s="59"/>
      <c r="D119" s="68"/>
      <c r="E119" s="14"/>
      <c r="F119" s="13"/>
      <c r="G119" s="13"/>
      <c r="H119" s="13"/>
      <c r="I119" s="13"/>
      <c r="J119" s="13"/>
      <c r="L119" s="49"/>
      <c r="M119" s="49"/>
      <c r="N119" s="19"/>
      <c r="O119" s="13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</row>
    <row r="120" spans="1:33" ht="15.75" customHeight="1" x14ac:dyDescent="0.35">
      <c r="A120" s="14"/>
      <c r="B120" s="18"/>
      <c r="C120" s="64"/>
      <c r="D120" s="69"/>
      <c r="E120" s="18"/>
      <c r="L120" s="49"/>
      <c r="M120" s="49"/>
      <c r="N120" s="19"/>
      <c r="O120" s="13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</row>
    <row r="121" spans="1:33" ht="15.75" customHeight="1" x14ac:dyDescent="0.3">
      <c r="A121" s="14"/>
      <c r="L121" s="49"/>
      <c r="M121" s="49"/>
      <c r="N121" s="19"/>
      <c r="O121" s="13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</row>
    <row r="122" spans="1:33" ht="15.75" customHeight="1" x14ac:dyDescent="0.3">
      <c r="A122" s="14"/>
      <c r="L122" s="49"/>
      <c r="M122" s="49"/>
      <c r="N122" s="19"/>
      <c r="O122" s="13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</row>
    <row r="123" spans="1:33" ht="17.25" customHeight="1" x14ac:dyDescent="0.3">
      <c r="A123" s="14"/>
      <c r="L123" s="49"/>
      <c r="M123" s="49"/>
      <c r="N123" s="19"/>
      <c r="O123" s="13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</row>
    <row r="124" spans="1:33" ht="15.75" customHeight="1" x14ac:dyDescent="0.3">
      <c r="A124" s="14"/>
      <c r="L124" s="49"/>
      <c r="M124" s="49"/>
      <c r="N124" s="19"/>
      <c r="O124" s="13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</row>
    <row r="125" spans="1:33" ht="15.75" customHeight="1" x14ac:dyDescent="0.3">
      <c r="A125" s="14"/>
      <c r="L125" s="49"/>
      <c r="M125" s="49"/>
      <c r="N125" s="19"/>
      <c r="O125" s="13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</row>
    <row r="126" spans="1:33" ht="15.75" customHeight="1" x14ac:dyDescent="0.3">
      <c r="A126" s="14"/>
      <c r="L126" s="49"/>
      <c r="M126" s="49"/>
      <c r="N126" s="19"/>
      <c r="O126" s="13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</row>
    <row r="127" spans="1:33" ht="15.75" customHeight="1" x14ac:dyDescent="0.35">
      <c r="L127" s="50"/>
      <c r="M127" s="50"/>
      <c r="N127" s="23"/>
    </row>
    <row r="128" spans="1:33" ht="15.75" customHeight="1" x14ac:dyDescent="0.35">
      <c r="L128" s="50"/>
      <c r="M128" s="50"/>
      <c r="N128" s="23"/>
    </row>
    <row r="129" spans="2:14" ht="15.75" customHeight="1" x14ac:dyDescent="0.35">
      <c r="B129" s="41"/>
      <c r="C129" s="66"/>
      <c r="D129" s="71"/>
      <c r="E129" s="41"/>
      <c r="F129" s="13"/>
      <c r="G129" s="13"/>
      <c r="H129" s="13"/>
      <c r="I129" s="13"/>
      <c r="J129" s="13"/>
      <c r="L129" s="50"/>
      <c r="M129" s="50"/>
      <c r="N129" s="23"/>
    </row>
    <row r="130" spans="2:14" ht="15.75" customHeight="1" x14ac:dyDescent="0.35">
      <c r="B130" s="14"/>
      <c r="C130" s="59"/>
      <c r="D130" s="68"/>
      <c r="E130" s="14"/>
      <c r="F130" s="13"/>
      <c r="G130" s="13"/>
      <c r="H130" s="13"/>
      <c r="I130" s="13"/>
      <c r="J130" s="13"/>
      <c r="L130" s="50"/>
      <c r="M130" s="50"/>
      <c r="N130" s="23"/>
    </row>
    <row r="131" spans="2:14" ht="15.75" customHeight="1" x14ac:dyDescent="0.35">
      <c r="B131" s="14"/>
      <c r="C131" s="59"/>
      <c r="D131" s="68"/>
      <c r="E131" s="14"/>
      <c r="F131" s="13"/>
      <c r="G131" s="13"/>
      <c r="H131" s="13"/>
      <c r="I131" s="13"/>
      <c r="J131" s="13"/>
      <c r="L131" s="50"/>
      <c r="M131" s="50"/>
      <c r="N131" s="23"/>
    </row>
    <row r="132" spans="2:14" ht="15.75" customHeight="1" x14ac:dyDescent="0.35">
      <c r="B132" s="14"/>
      <c r="C132" s="59"/>
      <c r="D132" s="68"/>
      <c r="E132" s="14"/>
      <c r="F132" s="14"/>
      <c r="G132" s="14"/>
      <c r="H132" s="14"/>
      <c r="I132" s="14"/>
      <c r="J132" s="14"/>
      <c r="K132" s="51"/>
      <c r="L132" s="50"/>
      <c r="M132" s="50"/>
      <c r="N132" s="23"/>
    </row>
    <row r="133" spans="2:14" ht="15.75" customHeight="1" x14ac:dyDescent="0.35">
      <c r="B133" s="14"/>
      <c r="C133" s="59"/>
      <c r="D133" s="68"/>
      <c r="E133" s="14"/>
      <c r="F133" s="14"/>
      <c r="G133" s="14"/>
      <c r="H133" s="14"/>
      <c r="I133" s="14"/>
      <c r="J133" s="14"/>
      <c r="K133" s="51"/>
      <c r="L133" s="50"/>
      <c r="M133" s="50"/>
      <c r="N133" s="23"/>
    </row>
    <row r="134" spans="2:14" ht="15.75" customHeight="1" x14ac:dyDescent="0.35">
      <c r="B134" s="14"/>
      <c r="C134" s="59"/>
      <c r="D134" s="68"/>
      <c r="E134" s="14"/>
      <c r="F134" s="22"/>
      <c r="G134" s="22"/>
      <c r="H134" s="22"/>
      <c r="I134" s="22"/>
      <c r="J134" s="22"/>
      <c r="K134" s="51"/>
      <c r="L134" s="50"/>
      <c r="M134" s="50"/>
      <c r="N134" s="23"/>
    </row>
    <row r="135" spans="2:14" ht="15.75" customHeight="1" x14ac:dyDescent="0.35">
      <c r="F135" s="52"/>
      <c r="G135" s="52"/>
      <c r="H135" s="52"/>
      <c r="I135" s="53"/>
      <c r="K135" s="51"/>
      <c r="L135" s="50"/>
      <c r="M135" s="50"/>
      <c r="N135" s="23"/>
    </row>
    <row r="136" spans="2:14" ht="15.75" customHeight="1" x14ac:dyDescent="0.35">
      <c r="B136" s="18"/>
      <c r="C136" s="64"/>
      <c r="D136" s="69"/>
      <c r="E136" s="18"/>
      <c r="F136" s="18"/>
      <c r="G136" s="18"/>
      <c r="H136" s="18"/>
      <c r="I136" s="18"/>
      <c r="K136" s="51"/>
      <c r="L136" s="50"/>
      <c r="M136" s="50"/>
      <c r="N136" s="23"/>
    </row>
    <row r="137" spans="2:14" ht="15.75" customHeight="1" x14ac:dyDescent="0.35">
      <c r="B137" s="18"/>
      <c r="C137" s="64"/>
      <c r="D137" s="69"/>
      <c r="E137" s="18"/>
      <c r="F137" s="18"/>
      <c r="G137" s="18"/>
      <c r="H137" s="18"/>
      <c r="I137" s="18"/>
      <c r="K137" s="51"/>
      <c r="L137" s="50"/>
      <c r="M137" s="50"/>
      <c r="N137" s="23"/>
    </row>
    <row r="138" spans="2:14" ht="15.75" customHeight="1" x14ac:dyDescent="0.35">
      <c r="B138" s="18"/>
      <c r="C138" s="64"/>
      <c r="D138" s="69"/>
      <c r="E138" s="18"/>
      <c r="F138" s="18"/>
      <c r="G138" s="18"/>
      <c r="H138" s="18"/>
      <c r="I138" s="18"/>
      <c r="K138" s="51"/>
      <c r="L138" s="50"/>
      <c r="M138" s="50"/>
      <c r="N138" s="23"/>
    </row>
    <row r="139" spans="2:14" ht="15.75" customHeight="1" x14ac:dyDescent="0.35">
      <c r="B139" s="18"/>
      <c r="C139" s="64"/>
      <c r="D139" s="69"/>
      <c r="E139" s="18"/>
      <c r="F139" s="18"/>
      <c r="G139" s="18"/>
      <c r="H139" s="18"/>
      <c r="I139" s="18"/>
      <c r="K139" s="51"/>
      <c r="L139" s="50"/>
      <c r="M139" s="50"/>
      <c r="N139" s="23"/>
    </row>
    <row r="140" spans="2:14" ht="15.75" customHeight="1" x14ac:dyDescent="0.35">
      <c r="B140" s="18"/>
      <c r="C140" s="64"/>
      <c r="D140" s="69"/>
      <c r="E140" s="18"/>
      <c r="H140" s="54"/>
      <c r="I140" s="54"/>
      <c r="K140" s="51"/>
      <c r="L140" s="50"/>
      <c r="M140" s="50"/>
      <c r="N140" s="23"/>
    </row>
    <row r="141" spans="2:14" ht="15.75" customHeight="1" x14ac:dyDescent="0.35">
      <c r="K141" s="51"/>
      <c r="L141" s="50"/>
      <c r="M141" s="50"/>
      <c r="N141" s="23"/>
    </row>
    <row r="142" spans="2:14" ht="15.75" customHeight="1" x14ac:dyDescent="0.35">
      <c r="B142" s="18"/>
      <c r="C142" s="64"/>
      <c r="D142" s="69"/>
      <c r="E142" s="18"/>
      <c r="F142" s="18"/>
      <c r="G142" s="18"/>
      <c r="H142" s="18"/>
      <c r="I142" s="18"/>
      <c r="K142" s="51"/>
      <c r="L142" s="50"/>
      <c r="M142" s="50"/>
      <c r="N142" s="23"/>
    </row>
    <row r="143" spans="2:14" ht="15.75" customHeight="1" x14ac:dyDescent="0.35">
      <c r="B143" s="18"/>
      <c r="C143" s="64"/>
      <c r="D143" s="69"/>
      <c r="E143" s="18"/>
      <c r="K143" s="51"/>
      <c r="L143" s="50"/>
      <c r="M143" s="50"/>
      <c r="N143" s="23"/>
    </row>
    <row r="144" spans="2:14" ht="15.75" customHeight="1" x14ac:dyDescent="0.35">
      <c r="B144" s="18"/>
      <c r="C144" s="64"/>
      <c r="D144" s="69"/>
      <c r="E144" s="18"/>
      <c r="K144" s="51"/>
      <c r="L144" s="50"/>
      <c r="M144" s="50"/>
      <c r="N144" s="23"/>
    </row>
    <row r="145" spans="2:14" ht="15.75" customHeight="1" x14ac:dyDescent="0.35">
      <c r="B145" s="18"/>
      <c r="C145" s="64"/>
      <c r="D145" s="69"/>
      <c r="E145" s="18"/>
      <c r="H145" s="54"/>
      <c r="I145" s="54"/>
      <c r="K145" s="51"/>
      <c r="L145" s="50"/>
      <c r="M145" s="50"/>
      <c r="N145" s="23"/>
    </row>
    <row r="146" spans="2:14" ht="15.75" customHeight="1" x14ac:dyDescent="0.35">
      <c r="B146" s="18"/>
      <c r="C146" s="64"/>
      <c r="D146" s="69"/>
      <c r="E146" s="18"/>
      <c r="H146" s="54"/>
      <c r="K146" s="51"/>
      <c r="L146" s="50"/>
      <c r="M146" s="50"/>
      <c r="N146" s="23"/>
    </row>
    <row r="147" spans="2:14" ht="15.75" customHeight="1" x14ac:dyDescent="0.35">
      <c r="B147" s="18"/>
      <c r="C147" s="64"/>
      <c r="D147" s="69"/>
      <c r="E147" s="18"/>
      <c r="F147" s="18"/>
      <c r="G147" s="18"/>
      <c r="H147" s="18"/>
      <c r="K147" s="51"/>
      <c r="L147" s="50"/>
      <c r="M147" s="50"/>
      <c r="N147" s="23"/>
    </row>
    <row r="148" spans="2:14" ht="15.75" customHeight="1" x14ac:dyDescent="0.35">
      <c r="B148" s="18"/>
      <c r="C148" s="64"/>
      <c r="D148" s="69"/>
      <c r="E148" s="18"/>
      <c r="H148" s="54"/>
      <c r="K148" s="51"/>
      <c r="L148" s="50"/>
      <c r="M148" s="50"/>
      <c r="N148" s="23"/>
    </row>
    <row r="149" spans="2:14" ht="15.75" customHeight="1" x14ac:dyDescent="0.35">
      <c r="B149" s="18"/>
      <c r="C149" s="64"/>
      <c r="D149" s="69"/>
      <c r="E149" s="18"/>
      <c r="H149" s="54"/>
      <c r="K149" s="51"/>
      <c r="L149" s="50"/>
      <c r="M149" s="50"/>
      <c r="N149" s="23"/>
    </row>
    <row r="150" spans="2:14" ht="15.75" customHeight="1" x14ac:dyDescent="0.35">
      <c r="K150" s="51"/>
      <c r="L150" s="50"/>
      <c r="M150" s="50"/>
      <c r="N150" s="23"/>
    </row>
    <row r="151" spans="2:14" ht="15.75" customHeight="1" x14ac:dyDescent="0.35">
      <c r="B151" s="18"/>
      <c r="C151" s="64"/>
      <c r="D151" s="69"/>
      <c r="E151" s="18"/>
      <c r="K151" s="51"/>
      <c r="L151" s="50"/>
      <c r="M151" s="50"/>
      <c r="N151" s="23"/>
    </row>
    <row r="152" spans="2:14" ht="15.75" customHeight="1" x14ac:dyDescent="0.35">
      <c r="B152" s="18"/>
      <c r="C152" s="64"/>
      <c r="D152" s="69"/>
      <c r="E152" s="18"/>
      <c r="K152" s="51"/>
      <c r="L152" s="50"/>
      <c r="M152" s="50"/>
      <c r="N152" s="23"/>
    </row>
    <row r="153" spans="2:14" ht="15.75" customHeight="1" x14ac:dyDescent="0.35">
      <c r="B153" s="18"/>
      <c r="C153" s="64"/>
      <c r="D153" s="69"/>
      <c r="E153" s="18"/>
      <c r="K153" s="51"/>
      <c r="L153" s="50"/>
      <c r="M153" s="50"/>
      <c r="N153" s="23"/>
    </row>
    <row r="154" spans="2:14" ht="15.75" customHeight="1" x14ac:dyDescent="0.35">
      <c r="B154" s="18"/>
      <c r="C154" s="64"/>
      <c r="D154" s="69"/>
      <c r="E154" s="18"/>
      <c r="K154" s="51"/>
      <c r="L154" s="50"/>
      <c r="M154" s="50"/>
      <c r="N154" s="23"/>
    </row>
    <row r="155" spans="2:14" ht="15.75" customHeight="1" x14ac:dyDescent="0.35">
      <c r="B155" s="18"/>
      <c r="C155" s="64"/>
      <c r="D155" s="69"/>
      <c r="E155" s="18"/>
      <c r="K155" s="51"/>
      <c r="L155" s="50"/>
      <c r="M155" s="50"/>
      <c r="N155" s="23"/>
    </row>
    <row r="156" spans="2:14" ht="15.75" customHeight="1" x14ac:dyDescent="0.35">
      <c r="B156" s="18"/>
      <c r="C156" s="64"/>
      <c r="D156" s="69"/>
      <c r="E156" s="18"/>
      <c r="K156" s="51"/>
      <c r="L156" s="50"/>
      <c r="M156" s="50"/>
      <c r="N156" s="23"/>
    </row>
    <row r="157" spans="2:14" ht="15.75" customHeight="1" x14ac:dyDescent="0.35">
      <c r="B157" s="18"/>
      <c r="C157" s="64"/>
      <c r="D157" s="69"/>
      <c r="E157" s="18"/>
      <c r="K157" s="51"/>
      <c r="L157" s="50"/>
      <c r="M157" s="50"/>
      <c r="N157" s="23"/>
    </row>
    <row r="158" spans="2:14" ht="15.75" customHeight="1" x14ac:dyDescent="0.35">
      <c r="B158" s="18"/>
      <c r="C158" s="64"/>
      <c r="D158" s="69"/>
      <c r="E158" s="18"/>
      <c r="K158" s="51"/>
      <c r="L158" s="50"/>
      <c r="M158" s="50"/>
      <c r="N158" s="23"/>
    </row>
    <row r="159" spans="2:14" ht="15.75" customHeight="1" x14ac:dyDescent="0.35">
      <c r="B159" s="18"/>
      <c r="C159" s="64"/>
      <c r="D159" s="69"/>
      <c r="E159" s="18"/>
      <c r="K159" s="51"/>
      <c r="L159" s="50"/>
      <c r="M159" s="50"/>
      <c r="N159" s="23"/>
    </row>
    <row r="160" spans="2:14" ht="15.75" customHeight="1" x14ac:dyDescent="0.35">
      <c r="B160" s="18"/>
      <c r="C160" s="64"/>
      <c r="D160" s="69"/>
      <c r="E160" s="18"/>
      <c r="K160" s="51"/>
      <c r="L160" s="50"/>
      <c r="M160" s="50"/>
      <c r="N160" s="23"/>
    </row>
    <row r="161" spans="11:14" ht="15.75" customHeight="1" x14ac:dyDescent="0.35">
      <c r="K161" s="51"/>
      <c r="L161" s="50"/>
      <c r="M161" s="50"/>
      <c r="N161" s="23"/>
    </row>
    <row r="162" spans="11:14" ht="15.75" customHeight="1" x14ac:dyDescent="0.35">
      <c r="K162" s="51"/>
      <c r="L162" s="50"/>
      <c r="M162" s="50"/>
      <c r="N162" s="23"/>
    </row>
    <row r="163" spans="11:14" ht="15.75" customHeight="1" x14ac:dyDescent="0.35">
      <c r="K163" s="51"/>
      <c r="L163" s="50"/>
      <c r="M163" s="50"/>
      <c r="N163" s="23"/>
    </row>
    <row r="164" spans="11:14" ht="15.75" customHeight="1" x14ac:dyDescent="0.35">
      <c r="K164" s="51"/>
      <c r="L164" s="50"/>
      <c r="M164" s="50"/>
      <c r="N164" s="23"/>
    </row>
    <row r="165" spans="11:14" ht="15.75" customHeight="1" x14ac:dyDescent="0.35">
      <c r="K165" s="51"/>
      <c r="L165" s="50"/>
      <c r="M165" s="50"/>
      <c r="N165" s="23"/>
    </row>
    <row r="166" spans="11:14" ht="15.75" customHeight="1" x14ac:dyDescent="0.35">
      <c r="K166" s="51"/>
      <c r="L166" s="50"/>
      <c r="M166" s="50"/>
      <c r="N166" s="23"/>
    </row>
    <row r="167" spans="11:14" ht="15.75" customHeight="1" x14ac:dyDescent="0.35">
      <c r="K167" s="51"/>
      <c r="L167" s="50"/>
      <c r="M167" s="50"/>
      <c r="N167" s="23"/>
    </row>
    <row r="168" spans="11:14" ht="15.75" customHeight="1" x14ac:dyDescent="0.35">
      <c r="K168" s="51"/>
      <c r="L168" s="50"/>
      <c r="M168" s="50"/>
      <c r="N168" s="23"/>
    </row>
    <row r="169" spans="11:14" ht="15.75" customHeight="1" x14ac:dyDescent="0.35">
      <c r="K169" s="51"/>
      <c r="L169" s="50"/>
      <c r="M169" s="50"/>
      <c r="N169" s="23"/>
    </row>
    <row r="170" spans="11:14" ht="15.75" customHeight="1" x14ac:dyDescent="0.35">
      <c r="K170" s="51"/>
      <c r="L170" s="50"/>
      <c r="M170" s="50"/>
      <c r="N170" s="23"/>
    </row>
    <row r="171" spans="11:14" ht="15.75" customHeight="1" x14ac:dyDescent="0.35">
      <c r="K171" s="51"/>
      <c r="L171" s="50"/>
      <c r="M171" s="50"/>
      <c r="N171" s="23"/>
    </row>
    <row r="172" spans="11:14" ht="15.75" customHeight="1" x14ac:dyDescent="0.35">
      <c r="K172" s="51"/>
      <c r="L172" s="50"/>
      <c r="M172" s="50"/>
      <c r="N172" s="23"/>
    </row>
    <row r="173" spans="11:14" ht="15.75" customHeight="1" x14ac:dyDescent="0.35">
      <c r="K173" s="51"/>
      <c r="L173" s="50"/>
      <c r="M173" s="50"/>
      <c r="N173" s="23"/>
    </row>
    <row r="174" spans="11:14" ht="15.75" customHeight="1" x14ac:dyDescent="0.35">
      <c r="K174" s="51"/>
      <c r="L174" s="50"/>
      <c r="M174" s="50"/>
      <c r="N174" s="23"/>
    </row>
    <row r="175" spans="11:14" ht="15.75" customHeight="1" x14ac:dyDescent="0.35">
      <c r="K175" s="51"/>
      <c r="L175" s="50"/>
      <c r="M175" s="50"/>
      <c r="N175" s="23"/>
    </row>
    <row r="176" spans="11:14" ht="15.75" customHeight="1" x14ac:dyDescent="0.35">
      <c r="K176" s="51"/>
      <c r="L176" s="50"/>
      <c r="M176" s="50"/>
      <c r="N176" s="23"/>
    </row>
    <row r="177" spans="11:14" ht="15.75" customHeight="1" x14ac:dyDescent="0.35">
      <c r="K177" s="51"/>
      <c r="L177" s="50"/>
      <c r="M177" s="50"/>
      <c r="N177" s="23"/>
    </row>
    <row r="178" spans="11:14" ht="15.75" customHeight="1" x14ac:dyDescent="0.35">
      <c r="K178" s="51"/>
      <c r="L178" s="50"/>
      <c r="M178" s="50"/>
      <c r="N178" s="23"/>
    </row>
    <row r="179" spans="11:14" ht="15.75" customHeight="1" x14ac:dyDescent="0.35">
      <c r="K179" s="51"/>
      <c r="L179" s="50"/>
      <c r="M179" s="50"/>
      <c r="N179" s="23"/>
    </row>
    <row r="180" spans="11:14" ht="15.75" customHeight="1" x14ac:dyDescent="0.35">
      <c r="K180" s="51"/>
      <c r="L180" s="50"/>
      <c r="M180" s="50"/>
      <c r="N180" s="23"/>
    </row>
    <row r="181" spans="11:14" ht="15.75" customHeight="1" x14ac:dyDescent="0.35">
      <c r="K181" s="51"/>
      <c r="L181" s="50"/>
      <c r="M181" s="50"/>
      <c r="N181" s="23"/>
    </row>
    <row r="182" spans="11:14" ht="15.75" customHeight="1" x14ac:dyDescent="0.35">
      <c r="K182" s="51"/>
      <c r="L182" s="50"/>
      <c r="M182" s="50"/>
      <c r="N182" s="23"/>
    </row>
    <row r="183" spans="11:14" ht="15.75" customHeight="1" x14ac:dyDescent="0.35">
      <c r="K183" s="51"/>
      <c r="L183" s="50"/>
      <c r="M183" s="50"/>
      <c r="N183" s="23"/>
    </row>
    <row r="184" spans="11:14" ht="15.75" customHeight="1" x14ac:dyDescent="0.35">
      <c r="K184" s="51"/>
      <c r="L184" s="50"/>
      <c r="M184" s="50"/>
      <c r="N184" s="23"/>
    </row>
    <row r="185" spans="11:14" ht="15.75" customHeight="1" x14ac:dyDescent="0.35">
      <c r="K185" s="51"/>
      <c r="L185" s="50"/>
      <c r="M185" s="50"/>
      <c r="N185" s="23"/>
    </row>
    <row r="186" spans="11:14" ht="15.75" customHeight="1" x14ac:dyDescent="0.35">
      <c r="K186" s="51"/>
      <c r="L186" s="50"/>
      <c r="M186" s="50"/>
      <c r="N186" s="23"/>
    </row>
    <row r="187" spans="11:14" ht="15.75" customHeight="1" x14ac:dyDescent="0.35">
      <c r="K187" s="51"/>
      <c r="L187" s="50"/>
      <c r="M187" s="50"/>
      <c r="N187" s="23"/>
    </row>
    <row r="188" spans="11:14" ht="15.75" customHeight="1" x14ac:dyDescent="0.35">
      <c r="K188" s="51"/>
      <c r="L188" s="50"/>
      <c r="M188" s="50"/>
      <c r="N188" s="23"/>
    </row>
    <row r="189" spans="11:14" ht="15.75" customHeight="1" x14ac:dyDescent="0.35">
      <c r="K189" s="51"/>
      <c r="L189" s="50"/>
      <c r="M189" s="50"/>
      <c r="N189" s="23"/>
    </row>
    <row r="190" spans="11:14" ht="15.75" customHeight="1" x14ac:dyDescent="0.35">
      <c r="K190" s="51"/>
      <c r="L190" s="50"/>
      <c r="M190" s="50"/>
      <c r="N190" s="23"/>
    </row>
    <row r="191" spans="11:14" ht="15.75" customHeight="1" x14ac:dyDescent="0.35">
      <c r="K191" s="51"/>
      <c r="L191" s="50"/>
      <c r="M191" s="50"/>
      <c r="N191" s="23"/>
    </row>
    <row r="192" spans="11:14" ht="15.75" customHeight="1" x14ac:dyDescent="0.35">
      <c r="K192" s="51"/>
      <c r="L192" s="50"/>
      <c r="M192" s="50"/>
      <c r="N192" s="23"/>
    </row>
    <row r="193" spans="11:14" ht="15.75" customHeight="1" x14ac:dyDescent="0.35">
      <c r="K193" s="51"/>
      <c r="L193" s="50"/>
      <c r="M193" s="50"/>
      <c r="N193" s="23"/>
    </row>
    <row r="194" spans="11:14" ht="15.75" customHeight="1" x14ac:dyDescent="0.35">
      <c r="K194" s="51"/>
      <c r="L194" s="50"/>
      <c r="M194" s="50"/>
      <c r="N194" s="23"/>
    </row>
    <row r="195" spans="11:14" ht="15.75" customHeight="1" x14ac:dyDescent="0.35">
      <c r="K195" s="51"/>
      <c r="L195" s="50"/>
      <c r="M195" s="50"/>
      <c r="N195" s="23"/>
    </row>
    <row r="196" spans="11:14" ht="15.75" customHeight="1" x14ac:dyDescent="0.35">
      <c r="K196" s="51"/>
      <c r="L196" s="50"/>
      <c r="M196" s="50"/>
      <c r="N196" s="23"/>
    </row>
    <row r="197" spans="11:14" ht="15.75" customHeight="1" x14ac:dyDescent="0.35">
      <c r="K197" s="51"/>
      <c r="L197" s="50"/>
      <c r="M197" s="50"/>
      <c r="N197" s="23"/>
    </row>
    <row r="198" spans="11:14" ht="15.75" customHeight="1" x14ac:dyDescent="0.35">
      <c r="K198" s="51"/>
      <c r="L198" s="50"/>
      <c r="M198" s="50"/>
      <c r="N198" s="23"/>
    </row>
    <row r="199" spans="11:14" ht="15.75" customHeight="1" x14ac:dyDescent="0.35">
      <c r="K199" s="51"/>
      <c r="L199" s="50"/>
      <c r="M199" s="50"/>
      <c r="N199" s="23"/>
    </row>
    <row r="200" spans="11:14" ht="15.75" customHeight="1" x14ac:dyDescent="0.35">
      <c r="K200" s="51"/>
      <c r="L200" s="50"/>
      <c r="M200" s="50"/>
      <c r="N200" s="23"/>
    </row>
    <row r="201" spans="11:14" ht="15.75" customHeight="1" x14ac:dyDescent="0.35">
      <c r="K201" s="51"/>
      <c r="L201" s="50"/>
      <c r="M201" s="50"/>
      <c r="N201" s="23"/>
    </row>
    <row r="202" spans="11:14" ht="15.75" customHeight="1" x14ac:dyDescent="0.35">
      <c r="K202" s="51"/>
      <c r="L202" s="50"/>
      <c r="M202" s="50"/>
      <c r="N202" s="23"/>
    </row>
    <row r="203" spans="11:14" ht="15.75" customHeight="1" x14ac:dyDescent="0.35">
      <c r="K203" s="51"/>
      <c r="L203" s="50"/>
      <c r="M203" s="50"/>
      <c r="N203" s="23"/>
    </row>
    <row r="204" spans="11:14" ht="15.75" customHeight="1" x14ac:dyDescent="0.35">
      <c r="K204" s="51"/>
      <c r="L204" s="50"/>
      <c r="M204" s="50"/>
      <c r="N204" s="23"/>
    </row>
    <row r="205" spans="11:14" ht="15.75" customHeight="1" x14ac:dyDescent="0.35">
      <c r="K205" s="51"/>
      <c r="L205" s="50"/>
      <c r="M205" s="50"/>
      <c r="N205" s="23"/>
    </row>
    <row r="206" spans="11:14" ht="15.75" customHeight="1" x14ac:dyDescent="0.35">
      <c r="K206" s="51"/>
      <c r="L206" s="50"/>
      <c r="M206" s="50"/>
      <c r="N206" s="23"/>
    </row>
    <row r="207" spans="11:14" ht="15.75" customHeight="1" x14ac:dyDescent="0.35">
      <c r="K207" s="51"/>
      <c r="L207" s="50"/>
      <c r="M207" s="50"/>
      <c r="N207" s="23"/>
    </row>
    <row r="208" spans="11:14" ht="15.75" customHeight="1" x14ac:dyDescent="0.35">
      <c r="K208" s="51"/>
      <c r="L208" s="50"/>
      <c r="M208" s="50"/>
      <c r="N208" s="23"/>
    </row>
    <row r="209" spans="11:14" ht="15.75" customHeight="1" x14ac:dyDescent="0.35">
      <c r="K209" s="51"/>
      <c r="L209" s="50"/>
      <c r="M209" s="50"/>
      <c r="N209" s="23"/>
    </row>
    <row r="210" spans="11:14" ht="15.75" customHeight="1" x14ac:dyDescent="0.35">
      <c r="K210" s="51"/>
      <c r="L210" s="50"/>
      <c r="M210" s="50"/>
      <c r="N210" s="23"/>
    </row>
    <row r="211" spans="11:14" ht="15.75" customHeight="1" x14ac:dyDescent="0.35">
      <c r="K211" s="51"/>
      <c r="L211" s="50"/>
      <c r="M211" s="50"/>
      <c r="N211" s="23"/>
    </row>
    <row r="212" spans="11:14" ht="15.75" customHeight="1" x14ac:dyDescent="0.35">
      <c r="K212" s="51"/>
      <c r="L212" s="50"/>
      <c r="M212" s="50"/>
      <c r="N212" s="23"/>
    </row>
    <row r="213" spans="11:14" ht="15.75" customHeight="1" x14ac:dyDescent="0.35">
      <c r="K213" s="51"/>
      <c r="L213" s="50"/>
      <c r="M213" s="50"/>
      <c r="N213" s="23"/>
    </row>
    <row r="214" spans="11:14" ht="15.75" customHeight="1" x14ac:dyDescent="0.35">
      <c r="K214" s="51"/>
      <c r="L214" s="50"/>
      <c r="M214" s="50"/>
      <c r="N214" s="23"/>
    </row>
    <row r="215" spans="11:14" ht="15.75" customHeight="1" x14ac:dyDescent="0.35">
      <c r="K215" s="51"/>
      <c r="L215" s="50"/>
      <c r="M215" s="50"/>
      <c r="N215" s="23"/>
    </row>
    <row r="216" spans="11:14" ht="15.75" customHeight="1" x14ac:dyDescent="0.35">
      <c r="K216" s="51"/>
      <c r="L216" s="50"/>
      <c r="M216" s="50"/>
      <c r="N216" s="23"/>
    </row>
    <row r="217" spans="11:14" ht="15.75" customHeight="1" x14ac:dyDescent="0.35">
      <c r="K217" s="51"/>
      <c r="L217" s="50"/>
      <c r="M217" s="50"/>
      <c r="N217" s="23"/>
    </row>
    <row r="218" spans="11:14" ht="15.75" customHeight="1" x14ac:dyDescent="0.35">
      <c r="K218" s="51"/>
      <c r="L218" s="50"/>
      <c r="M218" s="50"/>
      <c r="N218" s="23"/>
    </row>
    <row r="219" spans="11:14" ht="15.75" customHeight="1" x14ac:dyDescent="0.35">
      <c r="K219" s="51"/>
      <c r="L219" s="50"/>
      <c r="M219" s="50"/>
      <c r="N219" s="23"/>
    </row>
    <row r="220" spans="11:14" ht="15.75" customHeight="1" x14ac:dyDescent="0.35">
      <c r="K220" s="51"/>
      <c r="L220" s="50"/>
      <c r="M220" s="50"/>
      <c r="N220" s="23"/>
    </row>
    <row r="221" spans="11:14" ht="15.75" customHeight="1" x14ac:dyDescent="0.35">
      <c r="K221" s="51"/>
      <c r="L221" s="50"/>
      <c r="M221" s="50"/>
      <c r="N221" s="23"/>
    </row>
    <row r="222" spans="11:14" ht="15.75" customHeight="1" x14ac:dyDescent="0.35">
      <c r="K222" s="51"/>
      <c r="L222" s="50"/>
      <c r="M222" s="50"/>
      <c r="N222" s="23"/>
    </row>
    <row r="223" spans="11:14" ht="15.75" customHeight="1" x14ac:dyDescent="0.35">
      <c r="K223" s="51"/>
      <c r="L223" s="50"/>
      <c r="M223" s="50"/>
      <c r="N223" s="23"/>
    </row>
    <row r="224" spans="11:14" ht="15.75" customHeight="1" x14ac:dyDescent="0.35">
      <c r="K224" s="51"/>
      <c r="L224" s="50"/>
      <c r="M224" s="50"/>
      <c r="N224" s="23"/>
    </row>
    <row r="225" spans="11:14" ht="15.75" customHeight="1" x14ac:dyDescent="0.35">
      <c r="K225" s="51"/>
      <c r="L225" s="50"/>
      <c r="M225" s="50"/>
      <c r="N225" s="23"/>
    </row>
    <row r="226" spans="11:14" ht="15.75" customHeight="1" x14ac:dyDescent="0.35">
      <c r="K226" s="51"/>
      <c r="L226" s="50"/>
      <c r="M226" s="50"/>
      <c r="N226" s="23"/>
    </row>
    <row r="227" spans="11:14" ht="15.75" customHeight="1" x14ac:dyDescent="0.35">
      <c r="K227" s="51"/>
      <c r="L227" s="50"/>
      <c r="M227" s="50"/>
      <c r="N227" s="23"/>
    </row>
    <row r="228" spans="11:14" ht="15.75" customHeight="1" x14ac:dyDescent="0.35">
      <c r="K228" s="51"/>
      <c r="L228" s="50"/>
      <c r="M228" s="50"/>
      <c r="N228" s="23"/>
    </row>
    <row r="229" spans="11:14" ht="15.75" customHeight="1" x14ac:dyDescent="0.35">
      <c r="K229" s="51"/>
      <c r="L229" s="50"/>
      <c r="M229" s="50"/>
      <c r="N229" s="23"/>
    </row>
    <row r="230" spans="11:14" ht="15.75" customHeight="1" x14ac:dyDescent="0.35">
      <c r="K230" s="51"/>
      <c r="L230" s="50"/>
      <c r="M230" s="50"/>
      <c r="N230" s="23"/>
    </row>
    <row r="231" spans="11:14" ht="15.75" customHeight="1" x14ac:dyDescent="0.35">
      <c r="K231" s="51"/>
      <c r="L231" s="50"/>
      <c r="M231" s="50"/>
      <c r="N231" s="23"/>
    </row>
    <row r="232" spans="11:14" ht="15.75" customHeight="1" x14ac:dyDescent="0.35">
      <c r="K232" s="51"/>
      <c r="L232" s="50"/>
      <c r="M232" s="50"/>
      <c r="N232" s="23"/>
    </row>
    <row r="233" spans="11:14" ht="15.75" customHeight="1" x14ac:dyDescent="0.35">
      <c r="K233" s="51"/>
      <c r="L233" s="50"/>
      <c r="M233" s="50"/>
      <c r="N233" s="23"/>
    </row>
    <row r="234" spans="11:14" ht="15.75" customHeight="1" x14ac:dyDescent="0.35">
      <c r="K234" s="51"/>
      <c r="L234" s="50"/>
      <c r="M234" s="50"/>
      <c r="N234" s="23"/>
    </row>
    <row r="235" spans="11:14" ht="15.75" customHeight="1" x14ac:dyDescent="0.35">
      <c r="K235" s="51"/>
      <c r="L235" s="50"/>
      <c r="M235" s="50"/>
      <c r="N235" s="23"/>
    </row>
    <row r="236" spans="11:14" ht="15.75" customHeight="1" x14ac:dyDescent="0.35">
      <c r="K236" s="51"/>
      <c r="L236" s="50"/>
      <c r="M236" s="50"/>
      <c r="N236" s="23"/>
    </row>
    <row r="237" spans="11:14" ht="15.75" customHeight="1" x14ac:dyDescent="0.35">
      <c r="K237" s="51"/>
      <c r="L237" s="50"/>
      <c r="M237" s="50"/>
      <c r="N237" s="23"/>
    </row>
    <row r="238" spans="11:14" ht="15.75" customHeight="1" x14ac:dyDescent="0.35">
      <c r="K238" s="51"/>
      <c r="L238" s="50"/>
      <c r="M238" s="50"/>
      <c r="N238" s="23"/>
    </row>
    <row r="239" spans="11:14" ht="15.75" customHeight="1" x14ac:dyDescent="0.35">
      <c r="K239" s="51"/>
      <c r="L239" s="50"/>
      <c r="M239" s="50"/>
      <c r="N239" s="23"/>
    </row>
    <row r="240" spans="11:14" ht="15.75" customHeight="1" x14ac:dyDescent="0.35">
      <c r="K240" s="51"/>
      <c r="L240" s="50"/>
      <c r="M240" s="50"/>
      <c r="N240" s="23"/>
    </row>
    <row r="241" spans="11:14" ht="15.75" customHeight="1" x14ac:dyDescent="0.35">
      <c r="K241" s="51"/>
      <c r="L241" s="50"/>
      <c r="M241" s="50"/>
      <c r="N241" s="23"/>
    </row>
    <row r="242" spans="11:14" ht="15.75" customHeight="1" x14ac:dyDescent="0.35">
      <c r="K242" s="51"/>
      <c r="L242" s="50"/>
      <c r="M242" s="50"/>
      <c r="N242" s="23"/>
    </row>
    <row r="243" spans="11:14" ht="15.75" customHeight="1" x14ac:dyDescent="0.35">
      <c r="K243" s="51"/>
      <c r="L243" s="50"/>
      <c r="M243" s="50"/>
      <c r="N243" s="23"/>
    </row>
    <row r="244" spans="11:14" ht="15.75" customHeight="1" x14ac:dyDescent="0.35">
      <c r="K244" s="51"/>
      <c r="L244" s="50"/>
      <c r="M244" s="50"/>
      <c r="N244" s="23"/>
    </row>
    <row r="245" spans="11:14" ht="15.75" customHeight="1" x14ac:dyDescent="0.35">
      <c r="K245" s="51"/>
      <c r="L245" s="50"/>
      <c r="M245" s="50"/>
      <c r="N245" s="23"/>
    </row>
    <row r="246" spans="11:14" ht="15.75" customHeight="1" x14ac:dyDescent="0.35">
      <c r="K246" s="51"/>
      <c r="L246" s="50"/>
      <c r="M246" s="50"/>
      <c r="N246" s="23"/>
    </row>
    <row r="247" spans="11:14" ht="15.75" customHeight="1" x14ac:dyDescent="0.35">
      <c r="K247" s="51"/>
      <c r="L247" s="50"/>
      <c r="M247" s="50"/>
      <c r="N247" s="23"/>
    </row>
    <row r="248" spans="11:14" ht="15.75" customHeight="1" x14ac:dyDescent="0.35">
      <c r="K248" s="51"/>
      <c r="L248" s="50"/>
      <c r="M248" s="50"/>
      <c r="N248" s="23"/>
    </row>
    <row r="249" spans="11:14" ht="15.75" customHeight="1" x14ac:dyDescent="0.35">
      <c r="K249" s="51"/>
      <c r="L249" s="50"/>
      <c r="M249" s="50"/>
      <c r="N249" s="23"/>
    </row>
    <row r="250" spans="11:14" ht="15.75" customHeight="1" x14ac:dyDescent="0.35">
      <c r="K250" s="51"/>
      <c r="L250" s="50"/>
      <c r="M250" s="50"/>
      <c r="N250" s="23"/>
    </row>
    <row r="251" spans="11:14" ht="15.75" customHeight="1" x14ac:dyDescent="0.35">
      <c r="K251" s="51"/>
      <c r="L251" s="50"/>
      <c r="M251" s="50"/>
      <c r="N251" s="23"/>
    </row>
    <row r="252" spans="11:14" ht="15.75" customHeight="1" x14ac:dyDescent="0.35">
      <c r="K252" s="51"/>
      <c r="L252" s="50"/>
      <c r="M252" s="50"/>
      <c r="N252" s="23"/>
    </row>
    <row r="253" spans="11:14" ht="15.75" customHeight="1" x14ac:dyDescent="0.35">
      <c r="K253" s="51"/>
      <c r="L253" s="50"/>
      <c r="M253" s="50"/>
      <c r="N253" s="23"/>
    </row>
    <row r="254" spans="11:14" ht="15.75" customHeight="1" x14ac:dyDescent="0.35">
      <c r="K254" s="51"/>
      <c r="L254" s="50"/>
      <c r="M254" s="50"/>
      <c r="N254" s="23"/>
    </row>
    <row r="255" spans="11:14" ht="15.75" customHeight="1" x14ac:dyDescent="0.35">
      <c r="K255" s="51"/>
      <c r="L255" s="50"/>
      <c r="M255" s="50"/>
      <c r="N255" s="23"/>
    </row>
    <row r="256" spans="11:14" ht="15.75" customHeight="1" x14ac:dyDescent="0.35">
      <c r="K256" s="51"/>
      <c r="L256" s="50"/>
      <c r="M256" s="50"/>
      <c r="N256" s="23"/>
    </row>
    <row r="257" spans="11:14" ht="15.75" customHeight="1" x14ac:dyDescent="0.35">
      <c r="K257" s="51"/>
      <c r="L257" s="50"/>
      <c r="M257" s="50"/>
      <c r="N257" s="23"/>
    </row>
    <row r="258" spans="11:14" ht="15.75" customHeight="1" x14ac:dyDescent="0.35">
      <c r="K258" s="51"/>
      <c r="L258" s="50"/>
      <c r="M258" s="50"/>
      <c r="N258" s="23"/>
    </row>
    <row r="259" spans="11:14" ht="15.75" customHeight="1" x14ac:dyDescent="0.35">
      <c r="K259" s="51"/>
      <c r="L259" s="50"/>
      <c r="M259" s="50"/>
      <c r="N259" s="23"/>
    </row>
    <row r="260" spans="11:14" ht="15.75" customHeight="1" x14ac:dyDescent="0.35">
      <c r="K260" s="51"/>
      <c r="L260" s="50"/>
      <c r="M260" s="50"/>
      <c r="N260" s="23"/>
    </row>
    <row r="261" spans="11:14" ht="15.75" customHeight="1" x14ac:dyDescent="0.35">
      <c r="K261" s="51"/>
      <c r="L261" s="50"/>
      <c r="M261" s="50"/>
      <c r="N261" s="23"/>
    </row>
    <row r="262" spans="11:14" ht="15.75" customHeight="1" x14ac:dyDescent="0.35">
      <c r="K262" s="51"/>
      <c r="L262" s="50"/>
      <c r="M262" s="50"/>
      <c r="N262" s="23"/>
    </row>
    <row r="263" spans="11:14" ht="15.75" customHeight="1" x14ac:dyDescent="0.35">
      <c r="K263" s="51"/>
      <c r="L263" s="50"/>
      <c r="M263" s="50"/>
      <c r="N263" s="23"/>
    </row>
    <row r="264" spans="11:14" ht="15.75" customHeight="1" x14ac:dyDescent="0.35">
      <c r="K264" s="51"/>
      <c r="L264" s="50"/>
      <c r="M264" s="50"/>
      <c r="N264" s="23"/>
    </row>
    <row r="265" spans="11:14" ht="15.75" customHeight="1" x14ac:dyDescent="0.35">
      <c r="K265" s="51"/>
      <c r="L265" s="50"/>
      <c r="M265" s="50"/>
      <c r="N265" s="23"/>
    </row>
    <row r="266" spans="11:14" ht="15.75" customHeight="1" x14ac:dyDescent="0.35">
      <c r="K266" s="51"/>
      <c r="L266" s="50"/>
      <c r="M266" s="50"/>
      <c r="N266" s="23"/>
    </row>
    <row r="267" spans="11:14" ht="15.75" customHeight="1" x14ac:dyDescent="0.35">
      <c r="K267" s="51"/>
      <c r="L267" s="50"/>
      <c r="M267" s="50"/>
      <c r="N267" s="23"/>
    </row>
    <row r="268" spans="11:14" ht="15.75" customHeight="1" x14ac:dyDescent="0.35">
      <c r="K268" s="51"/>
      <c r="L268" s="50"/>
      <c r="M268" s="50"/>
      <c r="N268" s="23"/>
    </row>
    <row r="269" spans="11:14" ht="15.75" customHeight="1" x14ac:dyDescent="0.35">
      <c r="K269" s="51"/>
      <c r="L269" s="50"/>
      <c r="M269" s="50"/>
      <c r="N269" s="23"/>
    </row>
    <row r="270" spans="11:14" ht="15.75" customHeight="1" x14ac:dyDescent="0.35">
      <c r="K270" s="51"/>
      <c r="L270" s="50"/>
      <c r="M270" s="50"/>
      <c r="N270" s="23"/>
    </row>
    <row r="271" spans="11:14" ht="15.75" customHeight="1" x14ac:dyDescent="0.35">
      <c r="K271" s="51"/>
      <c r="L271" s="50"/>
      <c r="M271" s="50"/>
      <c r="N271" s="23"/>
    </row>
    <row r="272" spans="11:14" ht="15.75" customHeight="1" x14ac:dyDescent="0.35">
      <c r="K272" s="51"/>
      <c r="L272" s="50"/>
      <c r="M272" s="50"/>
      <c r="N272" s="23"/>
    </row>
    <row r="273" spans="11:14" ht="15.75" customHeight="1" x14ac:dyDescent="0.35">
      <c r="K273" s="51"/>
      <c r="L273" s="50"/>
      <c r="M273" s="50"/>
      <c r="N273" s="23"/>
    </row>
    <row r="274" spans="11:14" ht="15.75" customHeight="1" x14ac:dyDescent="0.35">
      <c r="K274" s="51"/>
      <c r="L274" s="50"/>
      <c r="M274" s="50"/>
      <c r="N274" s="23"/>
    </row>
    <row r="275" spans="11:14" ht="15.75" customHeight="1" x14ac:dyDescent="0.35">
      <c r="K275" s="51"/>
      <c r="L275" s="50"/>
      <c r="M275" s="50"/>
      <c r="N275" s="23"/>
    </row>
    <row r="276" spans="11:14" ht="15.75" customHeight="1" x14ac:dyDescent="0.35">
      <c r="K276" s="51"/>
      <c r="L276" s="50"/>
      <c r="M276" s="50"/>
      <c r="N276" s="23"/>
    </row>
    <row r="277" spans="11:14" ht="15.75" customHeight="1" x14ac:dyDescent="0.35">
      <c r="K277" s="51"/>
      <c r="L277" s="50"/>
      <c r="M277" s="50"/>
      <c r="N277" s="23"/>
    </row>
    <row r="278" spans="11:14" ht="15.75" customHeight="1" x14ac:dyDescent="0.35">
      <c r="K278" s="51"/>
      <c r="L278" s="50"/>
      <c r="M278" s="50"/>
      <c r="N278" s="23"/>
    </row>
    <row r="279" spans="11:14" ht="15.75" customHeight="1" x14ac:dyDescent="0.35">
      <c r="K279" s="51"/>
      <c r="L279" s="50"/>
      <c r="M279" s="50"/>
      <c r="N279" s="23"/>
    </row>
    <row r="280" spans="11:14" ht="15.75" customHeight="1" x14ac:dyDescent="0.35">
      <c r="K280" s="51"/>
      <c r="L280" s="50"/>
      <c r="M280" s="50"/>
      <c r="N280" s="23"/>
    </row>
    <row r="281" spans="11:14" ht="15.75" customHeight="1" x14ac:dyDescent="0.35">
      <c r="K281" s="51"/>
      <c r="L281" s="50"/>
      <c r="M281" s="50"/>
      <c r="N281" s="23"/>
    </row>
    <row r="282" spans="11:14" ht="15.75" customHeight="1" x14ac:dyDescent="0.35">
      <c r="K282" s="51"/>
      <c r="L282" s="50"/>
      <c r="M282" s="50"/>
      <c r="N282" s="23"/>
    </row>
    <row r="283" spans="11:14" ht="15.75" customHeight="1" x14ac:dyDescent="0.35">
      <c r="K283" s="51"/>
      <c r="L283" s="50"/>
      <c r="M283" s="50"/>
      <c r="N283" s="23"/>
    </row>
    <row r="284" spans="11:14" ht="15.75" customHeight="1" x14ac:dyDescent="0.35">
      <c r="K284" s="51"/>
      <c r="L284" s="50"/>
      <c r="M284" s="50"/>
      <c r="N284" s="23"/>
    </row>
    <row r="285" spans="11:14" ht="15.75" customHeight="1" x14ac:dyDescent="0.35">
      <c r="K285" s="51"/>
      <c r="L285" s="50"/>
      <c r="M285" s="50"/>
      <c r="N285" s="23"/>
    </row>
    <row r="286" spans="11:14" ht="15.75" customHeight="1" x14ac:dyDescent="0.35">
      <c r="K286" s="51"/>
      <c r="L286" s="50"/>
      <c r="M286" s="50"/>
      <c r="N286" s="23"/>
    </row>
    <row r="287" spans="11:14" ht="15.75" customHeight="1" x14ac:dyDescent="0.35">
      <c r="K287" s="51"/>
      <c r="L287" s="50"/>
      <c r="M287" s="50"/>
      <c r="N287" s="23"/>
    </row>
    <row r="288" spans="11:14" ht="15.75" customHeight="1" x14ac:dyDescent="0.35">
      <c r="K288" s="51"/>
      <c r="L288" s="50"/>
      <c r="M288" s="50"/>
      <c r="N288" s="23"/>
    </row>
    <row r="289" spans="11:14" ht="15.75" customHeight="1" x14ac:dyDescent="0.35">
      <c r="K289" s="51"/>
      <c r="L289" s="50"/>
      <c r="M289" s="50"/>
      <c r="N289" s="23"/>
    </row>
    <row r="290" spans="11:14" ht="15.75" customHeight="1" x14ac:dyDescent="0.35">
      <c r="K290" s="51"/>
      <c r="L290" s="50"/>
      <c r="M290" s="50"/>
      <c r="N290" s="23"/>
    </row>
    <row r="291" spans="11:14" ht="15.75" customHeight="1" x14ac:dyDescent="0.35">
      <c r="K291" s="51"/>
      <c r="L291" s="50"/>
      <c r="M291" s="50"/>
      <c r="N291" s="23"/>
    </row>
    <row r="292" spans="11:14" ht="15.75" customHeight="1" x14ac:dyDescent="0.35">
      <c r="K292" s="51"/>
      <c r="L292" s="50"/>
      <c r="M292" s="50"/>
      <c r="N292" s="23"/>
    </row>
    <row r="293" spans="11:14" ht="15.75" customHeight="1" x14ac:dyDescent="0.35">
      <c r="K293" s="51"/>
      <c r="L293" s="50"/>
      <c r="M293" s="50"/>
      <c r="N293" s="23"/>
    </row>
    <row r="294" spans="11:14" ht="15.75" customHeight="1" x14ac:dyDescent="0.35">
      <c r="K294" s="51"/>
      <c r="L294" s="50"/>
      <c r="M294" s="50"/>
      <c r="N294" s="23"/>
    </row>
    <row r="295" spans="11:14" ht="15.75" customHeight="1" x14ac:dyDescent="0.35">
      <c r="K295" s="51"/>
      <c r="L295" s="50"/>
      <c r="M295" s="50"/>
      <c r="N295" s="23"/>
    </row>
    <row r="296" spans="11:14" ht="15.75" customHeight="1" x14ac:dyDescent="0.35">
      <c r="K296" s="51"/>
      <c r="L296" s="50"/>
      <c r="M296" s="50"/>
      <c r="N296" s="23"/>
    </row>
    <row r="297" spans="11:14" ht="15.75" customHeight="1" x14ac:dyDescent="0.35">
      <c r="K297" s="51"/>
      <c r="L297" s="50"/>
      <c r="M297" s="50"/>
      <c r="N297" s="23"/>
    </row>
    <row r="298" spans="11:14" ht="15.75" customHeight="1" x14ac:dyDescent="0.35">
      <c r="K298" s="51"/>
      <c r="L298" s="50"/>
      <c r="M298" s="50"/>
      <c r="N298" s="23"/>
    </row>
    <row r="299" spans="11:14" ht="15.75" customHeight="1" x14ac:dyDescent="0.35">
      <c r="K299" s="51"/>
      <c r="L299" s="50"/>
      <c r="M299" s="50"/>
      <c r="N299" s="23"/>
    </row>
    <row r="300" spans="11:14" ht="15.75" customHeight="1" x14ac:dyDescent="0.35">
      <c r="K300" s="51"/>
      <c r="L300" s="50"/>
      <c r="M300" s="50"/>
      <c r="N300" s="23"/>
    </row>
    <row r="301" spans="11:14" ht="15.75" customHeight="1" x14ac:dyDescent="0.35">
      <c r="K301" s="51"/>
      <c r="L301" s="50"/>
      <c r="M301" s="50"/>
      <c r="N301" s="23"/>
    </row>
    <row r="302" spans="11:14" ht="15.75" customHeight="1" x14ac:dyDescent="0.35">
      <c r="K302" s="51"/>
      <c r="L302" s="50"/>
      <c r="M302" s="50"/>
      <c r="N302" s="23"/>
    </row>
    <row r="303" spans="11:14" ht="15.75" customHeight="1" x14ac:dyDescent="0.35">
      <c r="K303" s="51"/>
      <c r="L303" s="50"/>
      <c r="M303" s="50"/>
      <c r="N303" s="23"/>
    </row>
    <row r="304" spans="11:14" ht="15.75" customHeight="1" x14ac:dyDescent="0.35">
      <c r="K304" s="51"/>
      <c r="L304" s="50"/>
      <c r="M304" s="50"/>
      <c r="N304" s="23"/>
    </row>
    <row r="305" spans="11:14" ht="15.75" customHeight="1" x14ac:dyDescent="0.35">
      <c r="K305" s="51"/>
      <c r="L305" s="50"/>
      <c r="M305" s="50"/>
      <c r="N305" s="23"/>
    </row>
    <row r="306" spans="11:14" ht="15.75" customHeight="1" x14ac:dyDescent="0.35">
      <c r="K306" s="51"/>
      <c r="L306" s="50"/>
      <c r="M306" s="50"/>
      <c r="N306" s="23"/>
    </row>
    <row r="307" spans="11:14" ht="15.75" customHeight="1" x14ac:dyDescent="0.35">
      <c r="K307" s="51"/>
      <c r="L307" s="50"/>
      <c r="M307" s="50"/>
      <c r="N307" s="23"/>
    </row>
    <row r="308" spans="11:14" ht="15.75" customHeight="1" x14ac:dyDescent="0.35">
      <c r="K308" s="51"/>
      <c r="L308" s="50"/>
      <c r="M308" s="50"/>
      <c r="N308" s="23"/>
    </row>
    <row r="309" spans="11:14" ht="15.75" customHeight="1" x14ac:dyDescent="0.35">
      <c r="K309" s="51"/>
      <c r="L309" s="50"/>
      <c r="M309" s="50"/>
      <c r="N309" s="23"/>
    </row>
    <row r="310" spans="11:14" ht="15.75" customHeight="1" x14ac:dyDescent="0.35">
      <c r="K310" s="51"/>
      <c r="L310" s="50"/>
      <c r="M310" s="50"/>
      <c r="N310" s="23"/>
    </row>
    <row r="311" spans="11:14" ht="15.75" customHeight="1" x14ac:dyDescent="0.35">
      <c r="K311" s="51"/>
      <c r="L311" s="50"/>
      <c r="M311" s="50"/>
      <c r="N311" s="23"/>
    </row>
    <row r="312" spans="11:14" ht="15.75" customHeight="1" x14ac:dyDescent="0.35">
      <c r="K312" s="51"/>
      <c r="L312" s="50"/>
      <c r="M312" s="50"/>
      <c r="N312" s="23"/>
    </row>
    <row r="313" spans="11:14" ht="15.75" customHeight="1" x14ac:dyDescent="0.35">
      <c r="K313" s="51"/>
      <c r="L313" s="50"/>
      <c r="M313" s="50"/>
      <c r="N313" s="23"/>
    </row>
    <row r="314" spans="11:14" ht="15.75" customHeight="1" x14ac:dyDescent="0.35">
      <c r="K314" s="51"/>
      <c r="L314" s="50"/>
      <c r="M314" s="50"/>
      <c r="N314" s="23"/>
    </row>
    <row r="315" spans="11:14" ht="15.75" customHeight="1" x14ac:dyDescent="0.35">
      <c r="K315" s="51"/>
      <c r="L315" s="50"/>
      <c r="M315" s="50"/>
      <c r="N315" s="23"/>
    </row>
    <row r="316" spans="11:14" ht="15.75" customHeight="1" x14ac:dyDescent="0.35">
      <c r="K316" s="51"/>
      <c r="L316" s="50"/>
      <c r="M316" s="50"/>
      <c r="N316" s="23"/>
    </row>
    <row r="317" spans="11:14" ht="15.75" customHeight="1" x14ac:dyDescent="0.35">
      <c r="K317" s="51"/>
      <c r="L317" s="50"/>
      <c r="M317" s="50"/>
      <c r="N317" s="23"/>
    </row>
    <row r="318" spans="11:14" ht="15.75" customHeight="1" x14ac:dyDescent="0.35">
      <c r="K318" s="51"/>
      <c r="L318" s="50"/>
      <c r="M318" s="50"/>
      <c r="N318" s="23"/>
    </row>
    <row r="319" spans="11:14" ht="15.75" customHeight="1" x14ac:dyDescent="0.35">
      <c r="K319" s="51"/>
      <c r="L319" s="50"/>
      <c r="M319" s="50"/>
      <c r="N319" s="23"/>
    </row>
    <row r="320" spans="11:14" ht="15.75" customHeight="1" x14ac:dyDescent="0.35">
      <c r="K320" s="51"/>
      <c r="L320" s="50"/>
      <c r="M320" s="50"/>
      <c r="N320" s="23"/>
    </row>
    <row r="321" spans="11:14" ht="15.75" customHeight="1" x14ac:dyDescent="0.35">
      <c r="K321" s="51"/>
      <c r="L321" s="50"/>
      <c r="M321" s="50"/>
      <c r="N321" s="23"/>
    </row>
    <row r="322" spans="11:14" ht="15.75" customHeight="1" x14ac:dyDescent="0.35">
      <c r="K322" s="51"/>
      <c r="L322" s="50"/>
      <c r="M322" s="50"/>
      <c r="N322" s="23"/>
    </row>
    <row r="323" spans="11:14" ht="15.75" customHeight="1" x14ac:dyDescent="0.35">
      <c r="K323" s="51"/>
      <c r="L323" s="50"/>
      <c r="M323" s="50"/>
      <c r="N323" s="23"/>
    </row>
    <row r="324" spans="11:14" ht="15.75" customHeight="1" x14ac:dyDescent="0.35">
      <c r="K324" s="51"/>
      <c r="L324" s="50"/>
      <c r="M324" s="50"/>
      <c r="N324" s="23"/>
    </row>
    <row r="325" spans="11:14" ht="15.75" customHeight="1" x14ac:dyDescent="0.35">
      <c r="K325" s="51"/>
      <c r="L325" s="50"/>
      <c r="M325" s="50"/>
      <c r="N325" s="23"/>
    </row>
    <row r="326" spans="11:14" ht="15.75" customHeight="1" x14ac:dyDescent="0.35">
      <c r="K326" s="51"/>
      <c r="L326" s="50"/>
      <c r="M326" s="50"/>
      <c r="N326" s="23"/>
    </row>
    <row r="327" spans="11:14" ht="15.75" customHeight="1" x14ac:dyDescent="0.35">
      <c r="K327" s="51"/>
      <c r="L327" s="50"/>
      <c r="M327" s="50"/>
      <c r="N327" s="23"/>
    </row>
    <row r="328" spans="11:14" ht="15.75" customHeight="1" x14ac:dyDescent="0.35">
      <c r="K328" s="51"/>
      <c r="L328" s="50"/>
      <c r="M328" s="50"/>
      <c r="N328" s="23"/>
    </row>
    <row r="329" spans="11:14" ht="15.75" customHeight="1" x14ac:dyDescent="0.35">
      <c r="K329" s="51"/>
      <c r="L329" s="50"/>
      <c r="M329" s="50"/>
      <c r="N329" s="23"/>
    </row>
    <row r="330" spans="11:14" ht="15.75" customHeight="1" x14ac:dyDescent="0.35">
      <c r="K330" s="51"/>
      <c r="L330" s="50"/>
      <c r="M330" s="50"/>
      <c r="N330" s="23"/>
    </row>
    <row r="331" spans="11:14" ht="15.75" customHeight="1" x14ac:dyDescent="0.35">
      <c r="K331" s="51"/>
      <c r="L331" s="50"/>
      <c r="M331" s="50"/>
      <c r="N331" s="23"/>
    </row>
    <row r="332" spans="11:14" ht="15.75" customHeight="1" x14ac:dyDescent="0.35">
      <c r="K332" s="51"/>
      <c r="L332" s="50"/>
      <c r="M332" s="50"/>
      <c r="N332" s="23"/>
    </row>
    <row r="333" spans="11:14" ht="15.75" customHeight="1" x14ac:dyDescent="0.35">
      <c r="K333" s="51"/>
      <c r="L333" s="50"/>
      <c r="M333" s="50"/>
      <c r="N333" s="23"/>
    </row>
    <row r="334" spans="11:14" ht="15.75" customHeight="1" x14ac:dyDescent="0.35">
      <c r="K334" s="51"/>
      <c r="L334" s="50"/>
      <c r="M334" s="50"/>
      <c r="N334" s="23"/>
    </row>
    <row r="335" spans="11:14" ht="15.75" customHeight="1" x14ac:dyDescent="0.35">
      <c r="K335" s="51"/>
      <c r="L335" s="50"/>
      <c r="M335" s="50"/>
      <c r="N335" s="23"/>
    </row>
    <row r="336" spans="11:14" ht="15.75" customHeight="1" x14ac:dyDescent="0.35">
      <c r="K336" s="51"/>
      <c r="L336" s="50"/>
      <c r="M336" s="50"/>
      <c r="N336" s="23"/>
    </row>
    <row r="337" spans="11:14" ht="15.75" customHeight="1" x14ac:dyDescent="0.35">
      <c r="K337" s="51"/>
      <c r="L337" s="50"/>
      <c r="M337" s="50"/>
      <c r="N337" s="23"/>
    </row>
    <row r="338" spans="11:14" ht="15.75" customHeight="1" x14ac:dyDescent="0.35">
      <c r="K338" s="51"/>
      <c r="L338" s="50"/>
      <c r="M338" s="50"/>
      <c r="N338" s="23"/>
    </row>
    <row r="339" spans="11:14" ht="15.75" customHeight="1" x14ac:dyDescent="0.35">
      <c r="K339" s="51"/>
      <c r="L339" s="50"/>
      <c r="M339" s="50"/>
      <c r="N339" s="23"/>
    </row>
    <row r="340" spans="11:14" ht="15.75" customHeight="1" x14ac:dyDescent="0.35">
      <c r="K340" s="51"/>
      <c r="L340" s="50"/>
      <c r="M340" s="50"/>
      <c r="N340" s="23"/>
    </row>
    <row r="341" spans="11:14" ht="15.75" customHeight="1" x14ac:dyDescent="0.35">
      <c r="K341" s="51"/>
      <c r="L341" s="50"/>
      <c r="M341" s="50"/>
      <c r="N341" s="23"/>
    </row>
    <row r="342" spans="11:14" ht="15.75" customHeight="1" x14ac:dyDescent="0.35">
      <c r="K342" s="51"/>
      <c r="L342" s="50"/>
      <c r="M342" s="50"/>
      <c r="N342" s="23"/>
    </row>
    <row r="343" spans="11:14" ht="15.75" customHeight="1" x14ac:dyDescent="0.35">
      <c r="K343" s="51"/>
      <c r="L343" s="50"/>
      <c r="M343" s="50"/>
      <c r="N343" s="23"/>
    </row>
    <row r="344" spans="11:14" ht="15.75" customHeight="1" x14ac:dyDescent="0.35">
      <c r="K344" s="51"/>
      <c r="L344" s="50"/>
      <c r="M344" s="50"/>
      <c r="N344" s="23"/>
    </row>
    <row r="345" spans="11:14" ht="15.75" customHeight="1" x14ac:dyDescent="0.35">
      <c r="K345" s="51"/>
      <c r="L345" s="50"/>
      <c r="M345" s="50"/>
      <c r="N345" s="23"/>
    </row>
    <row r="346" spans="11:14" ht="15.75" customHeight="1" x14ac:dyDescent="0.35">
      <c r="K346" s="51"/>
      <c r="L346" s="50"/>
      <c r="M346" s="50"/>
      <c r="N346" s="23"/>
    </row>
    <row r="347" spans="11:14" ht="15.75" customHeight="1" x14ac:dyDescent="0.35">
      <c r="K347" s="51"/>
      <c r="L347" s="50"/>
      <c r="M347" s="50"/>
      <c r="N347" s="23"/>
    </row>
    <row r="348" spans="11:14" ht="15.75" customHeight="1" x14ac:dyDescent="0.35">
      <c r="K348" s="51"/>
      <c r="L348" s="50"/>
      <c r="M348" s="50"/>
      <c r="N348" s="23"/>
    </row>
    <row r="349" spans="11:14" ht="15.75" customHeight="1" x14ac:dyDescent="0.35">
      <c r="K349" s="51"/>
      <c r="L349" s="50"/>
      <c r="M349" s="50"/>
      <c r="N349" s="23"/>
    </row>
    <row r="350" spans="11:14" ht="15.75" customHeight="1" x14ac:dyDescent="0.35">
      <c r="K350" s="51"/>
      <c r="L350" s="50"/>
      <c r="M350" s="50"/>
      <c r="N350" s="23"/>
    </row>
    <row r="351" spans="11:14" ht="15.75" customHeight="1" x14ac:dyDescent="0.35">
      <c r="K351" s="51"/>
      <c r="L351" s="50"/>
      <c r="M351" s="50"/>
      <c r="N351" s="23"/>
    </row>
    <row r="352" spans="11:14" ht="15.75" customHeight="1" x14ac:dyDescent="0.35">
      <c r="K352" s="51"/>
      <c r="L352" s="50"/>
      <c r="M352" s="50"/>
      <c r="N352" s="23"/>
    </row>
    <row r="353" spans="11:14" ht="15.75" customHeight="1" x14ac:dyDescent="0.35">
      <c r="K353" s="51"/>
      <c r="L353" s="50"/>
      <c r="M353" s="50"/>
      <c r="N353" s="23"/>
    </row>
    <row r="354" spans="11:14" ht="15.75" customHeight="1" x14ac:dyDescent="0.35">
      <c r="K354" s="51"/>
      <c r="L354" s="50"/>
      <c r="M354" s="50"/>
      <c r="N354" s="23"/>
    </row>
    <row r="355" spans="11:14" ht="15.75" customHeight="1" x14ac:dyDescent="0.35">
      <c r="K355" s="51"/>
      <c r="L355" s="50"/>
      <c r="M355" s="50"/>
      <c r="N355" s="23"/>
    </row>
    <row r="356" spans="11:14" ht="15.75" customHeight="1" x14ac:dyDescent="0.35">
      <c r="K356" s="51"/>
      <c r="L356" s="50"/>
      <c r="M356" s="50"/>
      <c r="N356" s="23"/>
    </row>
    <row r="357" spans="11:14" ht="15.75" customHeight="1" x14ac:dyDescent="0.35">
      <c r="K357" s="51"/>
      <c r="L357" s="50"/>
      <c r="M357" s="50"/>
      <c r="N357" s="23"/>
    </row>
    <row r="358" spans="11:14" ht="15.75" customHeight="1" x14ac:dyDescent="0.35">
      <c r="K358" s="51"/>
      <c r="L358" s="50"/>
      <c r="M358" s="50"/>
      <c r="N358" s="23"/>
    </row>
    <row r="359" spans="11:14" ht="15.75" customHeight="1" x14ac:dyDescent="0.35">
      <c r="K359" s="51"/>
      <c r="L359" s="50"/>
      <c r="M359" s="50"/>
      <c r="N359" s="23"/>
    </row>
    <row r="360" spans="11:14" ht="15.75" customHeight="1" x14ac:dyDescent="0.35">
      <c r="K360" s="51"/>
      <c r="L360" s="50"/>
      <c r="M360" s="50"/>
      <c r="N360" s="23"/>
    </row>
    <row r="361" spans="11:14" ht="15.75" customHeight="1" x14ac:dyDescent="0.35">
      <c r="K361" s="51"/>
      <c r="L361" s="50"/>
      <c r="M361" s="50"/>
      <c r="N361" s="23"/>
    </row>
    <row r="362" spans="11:14" ht="15.75" customHeight="1" x14ac:dyDescent="0.35">
      <c r="K362" s="51"/>
      <c r="L362" s="50"/>
      <c r="M362" s="50"/>
      <c r="N362" s="23"/>
    </row>
    <row r="363" spans="11:14" ht="15.75" customHeight="1" x14ac:dyDescent="0.35">
      <c r="K363" s="51"/>
      <c r="L363" s="50"/>
      <c r="M363" s="50"/>
      <c r="N363" s="23"/>
    </row>
    <row r="364" spans="11:14" ht="15.75" customHeight="1" x14ac:dyDescent="0.35">
      <c r="K364" s="51"/>
      <c r="L364" s="50"/>
      <c r="M364" s="50"/>
      <c r="N364" s="23"/>
    </row>
    <row r="365" spans="11:14" ht="15.75" customHeight="1" x14ac:dyDescent="0.35">
      <c r="K365" s="51"/>
      <c r="L365" s="50"/>
      <c r="M365" s="50"/>
      <c r="N365" s="23"/>
    </row>
    <row r="366" spans="11:14" ht="15.75" customHeight="1" x14ac:dyDescent="0.35">
      <c r="K366" s="51"/>
      <c r="L366" s="50"/>
      <c r="M366" s="50"/>
      <c r="N366" s="23"/>
    </row>
    <row r="367" spans="11:14" ht="15.75" customHeight="1" x14ac:dyDescent="0.35">
      <c r="K367" s="51"/>
      <c r="L367" s="50"/>
      <c r="M367" s="50"/>
      <c r="N367" s="23"/>
    </row>
    <row r="368" spans="11:14" ht="15.75" customHeight="1" x14ac:dyDescent="0.35">
      <c r="K368" s="51"/>
      <c r="L368" s="50"/>
      <c r="M368" s="50"/>
      <c r="N368" s="23"/>
    </row>
    <row r="369" spans="11:14" ht="15.75" customHeight="1" x14ac:dyDescent="0.35">
      <c r="K369" s="51"/>
      <c r="L369" s="50"/>
      <c r="M369" s="50"/>
      <c r="N369" s="23"/>
    </row>
    <row r="370" spans="11:14" ht="15.75" customHeight="1" x14ac:dyDescent="0.35">
      <c r="K370" s="51"/>
      <c r="L370" s="50"/>
      <c r="M370" s="50"/>
      <c r="N370" s="23"/>
    </row>
    <row r="371" spans="11:14" ht="15.75" customHeight="1" x14ac:dyDescent="0.35">
      <c r="K371" s="51"/>
      <c r="L371" s="50"/>
      <c r="M371" s="50"/>
      <c r="N371" s="23"/>
    </row>
    <row r="372" spans="11:14" ht="15.75" customHeight="1" x14ac:dyDescent="0.35">
      <c r="K372" s="51"/>
      <c r="L372" s="50"/>
      <c r="M372" s="50"/>
      <c r="N372" s="23"/>
    </row>
    <row r="373" spans="11:14" ht="15.75" customHeight="1" x14ac:dyDescent="0.35">
      <c r="K373" s="51"/>
      <c r="L373" s="50"/>
      <c r="M373" s="50"/>
      <c r="N373" s="23"/>
    </row>
    <row r="374" spans="11:14" ht="15.75" customHeight="1" x14ac:dyDescent="0.35">
      <c r="K374" s="51"/>
      <c r="L374" s="50"/>
      <c r="M374" s="50"/>
      <c r="N374" s="23"/>
    </row>
    <row r="375" spans="11:14" ht="15.75" customHeight="1" x14ac:dyDescent="0.35">
      <c r="K375" s="51"/>
      <c r="L375" s="50"/>
      <c r="M375" s="50"/>
      <c r="N375" s="23"/>
    </row>
    <row r="376" spans="11:14" ht="15.75" customHeight="1" x14ac:dyDescent="0.35">
      <c r="K376" s="51"/>
      <c r="L376" s="50"/>
      <c r="M376" s="50"/>
      <c r="N376" s="23"/>
    </row>
    <row r="377" spans="11:14" ht="15.75" customHeight="1" x14ac:dyDescent="0.35">
      <c r="K377" s="51"/>
      <c r="L377" s="50"/>
      <c r="M377" s="50"/>
      <c r="N377" s="23"/>
    </row>
    <row r="378" spans="11:14" ht="15.75" customHeight="1" x14ac:dyDescent="0.35">
      <c r="K378" s="51"/>
      <c r="L378" s="50"/>
      <c r="M378" s="50"/>
      <c r="N378" s="23"/>
    </row>
    <row r="379" spans="11:14" ht="15.75" customHeight="1" x14ac:dyDescent="0.35">
      <c r="K379" s="51"/>
      <c r="L379" s="50"/>
      <c r="M379" s="50"/>
      <c r="N379" s="23"/>
    </row>
    <row r="380" spans="11:14" ht="15.75" customHeight="1" x14ac:dyDescent="0.35">
      <c r="K380" s="51"/>
      <c r="L380" s="50"/>
      <c r="M380" s="50"/>
      <c r="N380" s="23"/>
    </row>
    <row r="381" spans="11:14" ht="15.75" customHeight="1" x14ac:dyDescent="0.35">
      <c r="K381" s="51"/>
      <c r="L381" s="50"/>
      <c r="M381" s="50"/>
      <c r="N381" s="23"/>
    </row>
    <row r="382" spans="11:14" ht="15.75" customHeight="1" x14ac:dyDescent="0.35">
      <c r="K382" s="51"/>
      <c r="L382" s="50"/>
      <c r="M382" s="50"/>
      <c r="N382" s="23"/>
    </row>
    <row r="383" spans="11:14" ht="15.75" customHeight="1" x14ac:dyDescent="0.35">
      <c r="K383" s="51"/>
      <c r="L383" s="50"/>
      <c r="M383" s="50"/>
      <c r="N383" s="23"/>
    </row>
    <row r="384" spans="11:14" ht="15.75" customHeight="1" x14ac:dyDescent="0.35">
      <c r="K384" s="51"/>
      <c r="L384" s="50"/>
      <c r="M384" s="50"/>
      <c r="N384" s="23"/>
    </row>
    <row r="385" spans="11:14" ht="15.75" customHeight="1" x14ac:dyDescent="0.35">
      <c r="K385" s="51"/>
      <c r="L385" s="50"/>
      <c r="M385" s="50"/>
      <c r="N385" s="23"/>
    </row>
    <row r="386" spans="11:14" ht="15.75" customHeight="1" x14ac:dyDescent="0.35">
      <c r="K386" s="51"/>
      <c r="L386" s="50"/>
      <c r="M386" s="50"/>
      <c r="N386" s="23"/>
    </row>
    <row r="387" spans="11:14" ht="15.75" customHeight="1" x14ac:dyDescent="0.35">
      <c r="K387" s="51"/>
      <c r="L387" s="50"/>
      <c r="M387" s="50"/>
      <c r="N387" s="23"/>
    </row>
    <row r="388" spans="11:14" ht="15.75" customHeight="1" x14ac:dyDescent="0.35">
      <c r="K388" s="51"/>
      <c r="L388" s="50"/>
      <c r="M388" s="50"/>
      <c r="N388" s="23"/>
    </row>
    <row r="389" spans="11:14" ht="15.75" customHeight="1" x14ac:dyDescent="0.35">
      <c r="K389" s="51"/>
      <c r="L389" s="50"/>
      <c r="M389" s="50"/>
      <c r="N389" s="23"/>
    </row>
    <row r="390" spans="11:14" ht="15.75" customHeight="1" x14ac:dyDescent="0.35">
      <c r="K390" s="51"/>
      <c r="L390" s="50"/>
      <c r="M390" s="50"/>
      <c r="N390" s="23"/>
    </row>
    <row r="391" spans="11:14" ht="15.75" customHeight="1" x14ac:dyDescent="0.35">
      <c r="K391" s="51"/>
      <c r="L391" s="50"/>
      <c r="M391" s="50"/>
      <c r="N391" s="23"/>
    </row>
    <row r="392" spans="11:14" ht="15.75" customHeight="1" x14ac:dyDescent="0.35">
      <c r="K392" s="51"/>
      <c r="L392" s="50"/>
      <c r="M392" s="50"/>
      <c r="N392" s="23"/>
    </row>
    <row r="393" spans="11:14" ht="15.75" customHeight="1" x14ac:dyDescent="0.35">
      <c r="K393" s="51"/>
      <c r="L393" s="50"/>
      <c r="M393" s="50"/>
      <c r="N393" s="23"/>
    </row>
    <row r="394" spans="11:14" ht="15.75" customHeight="1" x14ac:dyDescent="0.35">
      <c r="K394" s="51"/>
      <c r="L394" s="50"/>
      <c r="M394" s="50"/>
      <c r="N394" s="23"/>
    </row>
    <row r="395" spans="11:14" ht="15.75" customHeight="1" x14ac:dyDescent="0.35">
      <c r="K395" s="51"/>
      <c r="L395" s="50"/>
      <c r="M395" s="50"/>
      <c r="N395" s="23"/>
    </row>
    <row r="396" spans="11:14" ht="15.75" customHeight="1" x14ac:dyDescent="0.35">
      <c r="K396" s="51"/>
      <c r="L396" s="50"/>
      <c r="M396" s="50"/>
      <c r="N396" s="23"/>
    </row>
    <row r="397" spans="11:14" ht="15.75" customHeight="1" x14ac:dyDescent="0.35">
      <c r="K397" s="51"/>
      <c r="L397" s="50"/>
      <c r="M397" s="50"/>
      <c r="N397" s="23"/>
    </row>
    <row r="398" spans="11:14" ht="15.75" customHeight="1" x14ac:dyDescent="0.35">
      <c r="K398" s="51"/>
      <c r="L398" s="50"/>
      <c r="M398" s="50"/>
      <c r="N398" s="23"/>
    </row>
    <row r="399" spans="11:14" ht="15.75" customHeight="1" x14ac:dyDescent="0.35">
      <c r="K399" s="51"/>
      <c r="L399" s="50"/>
      <c r="M399" s="50"/>
      <c r="N399" s="23"/>
    </row>
    <row r="400" spans="11:14" ht="15.75" customHeight="1" x14ac:dyDescent="0.35">
      <c r="K400" s="51"/>
      <c r="L400" s="50"/>
      <c r="M400" s="50"/>
      <c r="N400" s="23"/>
    </row>
    <row r="401" spans="11:14" ht="15.75" customHeight="1" x14ac:dyDescent="0.35">
      <c r="K401" s="51"/>
      <c r="L401" s="50"/>
      <c r="M401" s="50"/>
      <c r="N401" s="23"/>
    </row>
    <row r="402" spans="11:14" ht="15.75" customHeight="1" x14ac:dyDescent="0.35">
      <c r="K402" s="51"/>
      <c r="L402" s="50"/>
      <c r="M402" s="50"/>
      <c r="N402" s="23"/>
    </row>
    <row r="403" spans="11:14" ht="15.75" customHeight="1" x14ac:dyDescent="0.35">
      <c r="K403" s="51"/>
      <c r="L403" s="50"/>
      <c r="M403" s="50"/>
      <c r="N403" s="23"/>
    </row>
    <row r="404" spans="11:14" ht="15.75" customHeight="1" x14ac:dyDescent="0.35">
      <c r="K404" s="51"/>
      <c r="L404" s="50"/>
      <c r="M404" s="50"/>
      <c r="N404" s="23"/>
    </row>
    <row r="405" spans="11:14" ht="15.75" customHeight="1" x14ac:dyDescent="0.35">
      <c r="K405" s="51"/>
      <c r="L405" s="50"/>
      <c r="M405" s="50"/>
      <c r="N405" s="23"/>
    </row>
    <row r="406" spans="11:14" ht="15.75" customHeight="1" x14ac:dyDescent="0.35">
      <c r="K406" s="51"/>
      <c r="L406" s="50"/>
      <c r="M406" s="50"/>
      <c r="N406" s="23"/>
    </row>
    <row r="407" spans="11:14" ht="15.75" customHeight="1" x14ac:dyDescent="0.35">
      <c r="K407" s="51"/>
      <c r="L407" s="50"/>
      <c r="M407" s="50"/>
      <c r="N407" s="23"/>
    </row>
    <row r="408" spans="11:14" ht="15.75" customHeight="1" x14ac:dyDescent="0.35">
      <c r="K408" s="51"/>
      <c r="L408" s="50"/>
      <c r="M408" s="50"/>
      <c r="N408" s="23"/>
    </row>
    <row r="409" spans="11:14" ht="15.75" customHeight="1" x14ac:dyDescent="0.35">
      <c r="K409" s="51"/>
      <c r="L409" s="50"/>
      <c r="M409" s="50"/>
      <c r="N409" s="23"/>
    </row>
    <row r="410" spans="11:14" ht="15.75" customHeight="1" x14ac:dyDescent="0.35">
      <c r="K410" s="51"/>
      <c r="L410" s="50"/>
      <c r="M410" s="50"/>
      <c r="N410" s="23"/>
    </row>
    <row r="411" spans="11:14" ht="15.75" customHeight="1" x14ac:dyDescent="0.35">
      <c r="K411" s="51"/>
      <c r="L411" s="50"/>
      <c r="M411" s="50"/>
      <c r="N411" s="23"/>
    </row>
    <row r="412" spans="11:14" ht="15.75" customHeight="1" x14ac:dyDescent="0.35">
      <c r="K412" s="51"/>
      <c r="L412" s="50"/>
      <c r="M412" s="50"/>
      <c r="N412" s="23"/>
    </row>
    <row r="413" spans="11:14" ht="15.75" customHeight="1" x14ac:dyDescent="0.35">
      <c r="K413" s="51"/>
      <c r="L413" s="50"/>
      <c r="M413" s="50"/>
      <c r="N413" s="23"/>
    </row>
    <row r="414" spans="11:14" ht="15.75" customHeight="1" x14ac:dyDescent="0.35">
      <c r="K414" s="51"/>
      <c r="L414" s="50"/>
      <c r="M414" s="50"/>
      <c r="N414" s="23"/>
    </row>
    <row r="415" spans="11:14" ht="15.75" customHeight="1" x14ac:dyDescent="0.35">
      <c r="K415" s="51"/>
      <c r="L415" s="50"/>
      <c r="M415" s="50"/>
      <c r="N415" s="23"/>
    </row>
    <row r="416" spans="11:14" ht="15.75" customHeight="1" x14ac:dyDescent="0.35">
      <c r="K416" s="51"/>
      <c r="L416" s="50"/>
      <c r="M416" s="50"/>
      <c r="N416" s="23"/>
    </row>
    <row r="417" spans="11:14" ht="15.75" customHeight="1" x14ac:dyDescent="0.35">
      <c r="K417" s="51"/>
      <c r="L417" s="50"/>
      <c r="M417" s="50"/>
      <c r="N417" s="23"/>
    </row>
    <row r="418" spans="11:14" ht="15.75" customHeight="1" x14ac:dyDescent="0.35">
      <c r="K418" s="51"/>
      <c r="L418" s="50"/>
      <c r="M418" s="50"/>
      <c r="N418" s="23"/>
    </row>
    <row r="419" spans="11:14" ht="15.75" customHeight="1" x14ac:dyDescent="0.35">
      <c r="K419" s="51"/>
      <c r="L419" s="50"/>
      <c r="M419" s="50"/>
      <c r="N419" s="23"/>
    </row>
    <row r="420" spans="11:14" ht="15.75" customHeight="1" x14ac:dyDescent="0.35">
      <c r="K420" s="51"/>
      <c r="L420" s="50"/>
      <c r="M420" s="50"/>
      <c r="N420" s="23"/>
    </row>
    <row r="421" spans="11:14" ht="15.75" customHeight="1" x14ac:dyDescent="0.35">
      <c r="K421" s="51"/>
      <c r="L421" s="50"/>
      <c r="M421" s="50"/>
      <c r="N421" s="23"/>
    </row>
    <row r="422" spans="11:14" ht="15.75" customHeight="1" x14ac:dyDescent="0.35">
      <c r="K422" s="51"/>
      <c r="L422" s="50"/>
      <c r="M422" s="50"/>
      <c r="N422" s="23"/>
    </row>
    <row r="423" spans="11:14" ht="15.75" customHeight="1" x14ac:dyDescent="0.35">
      <c r="K423" s="51"/>
      <c r="L423" s="50"/>
      <c r="M423" s="50"/>
      <c r="N423" s="23"/>
    </row>
    <row r="424" spans="11:14" ht="15.75" customHeight="1" x14ac:dyDescent="0.35">
      <c r="K424" s="51"/>
      <c r="L424" s="50"/>
      <c r="M424" s="50"/>
      <c r="N424" s="23"/>
    </row>
    <row r="425" spans="11:14" ht="15.75" customHeight="1" x14ac:dyDescent="0.35">
      <c r="K425" s="51"/>
      <c r="L425" s="50"/>
      <c r="M425" s="50"/>
      <c r="N425" s="23"/>
    </row>
    <row r="426" spans="11:14" ht="15.75" customHeight="1" x14ac:dyDescent="0.35">
      <c r="K426" s="51"/>
      <c r="L426" s="50"/>
      <c r="M426" s="50"/>
      <c r="N426" s="23"/>
    </row>
    <row r="427" spans="11:14" ht="15.75" customHeight="1" x14ac:dyDescent="0.35">
      <c r="K427" s="51"/>
      <c r="L427" s="50"/>
      <c r="M427" s="50"/>
      <c r="N427" s="23"/>
    </row>
    <row r="428" spans="11:14" ht="15.75" customHeight="1" x14ac:dyDescent="0.35">
      <c r="K428" s="51"/>
      <c r="L428" s="50"/>
      <c r="M428" s="50"/>
      <c r="N428" s="23"/>
    </row>
    <row r="429" spans="11:14" ht="15.75" customHeight="1" x14ac:dyDescent="0.35">
      <c r="K429" s="51"/>
      <c r="L429" s="50"/>
      <c r="M429" s="50"/>
      <c r="N429" s="23"/>
    </row>
    <row r="430" spans="11:14" ht="15.75" customHeight="1" x14ac:dyDescent="0.35">
      <c r="K430" s="51"/>
      <c r="L430" s="50"/>
      <c r="M430" s="50"/>
      <c r="N430" s="23"/>
    </row>
    <row r="431" spans="11:14" ht="15.75" customHeight="1" x14ac:dyDescent="0.35">
      <c r="K431" s="51"/>
      <c r="L431" s="50"/>
      <c r="M431" s="50"/>
      <c r="N431" s="23"/>
    </row>
    <row r="432" spans="11:14" ht="15.75" customHeight="1" x14ac:dyDescent="0.35">
      <c r="K432" s="51"/>
      <c r="L432" s="50"/>
      <c r="M432" s="50"/>
      <c r="N432" s="23"/>
    </row>
    <row r="433" spans="11:14" ht="15.75" customHeight="1" x14ac:dyDescent="0.35">
      <c r="K433" s="51"/>
      <c r="L433" s="50"/>
      <c r="M433" s="50"/>
      <c r="N433" s="23"/>
    </row>
    <row r="434" spans="11:14" ht="15.75" customHeight="1" x14ac:dyDescent="0.35">
      <c r="K434" s="51"/>
      <c r="L434" s="50"/>
      <c r="M434" s="50"/>
      <c r="N434" s="23"/>
    </row>
    <row r="435" spans="11:14" ht="15.75" customHeight="1" x14ac:dyDescent="0.35">
      <c r="K435" s="51"/>
      <c r="L435" s="50"/>
      <c r="M435" s="50"/>
      <c r="N435" s="23"/>
    </row>
    <row r="436" spans="11:14" ht="15.75" customHeight="1" x14ac:dyDescent="0.35">
      <c r="K436" s="51"/>
      <c r="L436" s="50"/>
      <c r="M436" s="50"/>
      <c r="N436" s="23"/>
    </row>
    <row r="437" spans="11:14" ht="15.75" customHeight="1" x14ac:dyDescent="0.35">
      <c r="K437" s="51"/>
      <c r="L437" s="50"/>
      <c r="M437" s="50"/>
      <c r="N437" s="23"/>
    </row>
    <row r="438" spans="11:14" ht="15.75" customHeight="1" x14ac:dyDescent="0.35">
      <c r="K438" s="51"/>
      <c r="L438" s="50"/>
      <c r="M438" s="50"/>
      <c r="N438" s="23"/>
    </row>
    <row r="439" spans="11:14" ht="15.75" customHeight="1" x14ac:dyDescent="0.35">
      <c r="K439" s="51"/>
      <c r="L439" s="50"/>
      <c r="M439" s="50"/>
      <c r="N439" s="23"/>
    </row>
    <row r="440" spans="11:14" ht="15.75" customHeight="1" x14ac:dyDescent="0.35">
      <c r="K440" s="51"/>
      <c r="L440" s="50"/>
      <c r="M440" s="50"/>
      <c r="N440" s="23"/>
    </row>
    <row r="441" spans="11:14" ht="15.75" customHeight="1" x14ac:dyDescent="0.35">
      <c r="K441" s="51"/>
      <c r="L441" s="50"/>
      <c r="M441" s="50"/>
      <c r="N441" s="23"/>
    </row>
    <row r="442" spans="11:14" ht="15.75" customHeight="1" x14ac:dyDescent="0.35">
      <c r="K442" s="51"/>
      <c r="L442" s="50"/>
      <c r="M442" s="50"/>
      <c r="N442" s="23"/>
    </row>
    <row r="443" spans="11:14" ht="15.75" customHeight="1" x14ac:dyDescent="0.35">
      <c r="K443" s="51"/>
      <c r="L443" s="50"/>
      <c r="M443" s="50"/>
      <c r="N443" s="23"/>
    </row>
    <row r="444" spans="11:14" ht="15.75" customHeight="1" x14ac:dyDescent="0.35">
      <c r="K444" s="51"/>
      <c r="L444" s="50"/>
      <c r="M444" s="50"/>
      <c r="N444" s="23"/>
    </row>
    <row r="445" spans="11:14" ht="15.75" customHeight="1" x14ac:dyDescent="0.35">
      <c r="K445" s="51"/>
      <c r="L445" s="50"/>
      <c r="M445" s="50"/>
      <c r="N445" s="23"/>
    </row>
    <row r="446" spans="11:14" ht="15.75" customHeight="1" x14ac:dyDescent="0.35">
      <c r="K446" s="51"/>
      <c r="L446" s="50"/>
      <c r="M446" s="50"/>
      <c r="N446" s="23"/>
    </row>
    <row r="447" spans="11:14" ht="15.75" customHeight="1" x14ac:dyDescent="0.35">
      <c r="K447" s="51"/>
      <c r="L447" s="50"/>
      <c r="M447" s="50"/>
      <c r="N447" s="23"/>
    </row>
    <row r="448" spans="11:14" ht="15.75" customHeight="1" x14ac:dyDescent="0.35">
      <c r="K448" s="51"/>
      <c r="L448" s="50"/>
      <c r="M448" s="50"/>
      <c r="N448" s="23"/>
    </row>
    <row r="449" spans="11:14" ht="15.75" customHeight="1" x14ac:dyDescent="0.35">
      <c r="K449" s="51"/>
      <c r="L449" s="50"/>
      <c r="M449" s="50"/>
      <c r="N449" s="23"/>
    </row>
    <row r="450" spans="11:14" ht="15.75" customHeight="1" x14ac:dyDescent="0.35">
      <c r="K450" s="51"/>
      <c r="L450" s="50"/>
      <c r="M450" s="50"/>
      <c r="N450" s="23"/>
    </row>
    <row r="451" spans="11:14" ht="15.75" customHeight="1" x14ac:dyDescent="0.35">
      <c r="K451" s="51"/>
      <c r="L451" s="50"/>
      <c r="M451" s="50"/>
      <c r="N451" s="23"/>
    </row>
    <row r="452" spans="11:14" ht="15.75" customHeight="1" x14ac:dyDescent="0.35">
      <c r="K452" s="51"/>
      <c r="L452" s="50"/>
      <c r="M452" s="50"/>
      <c r="N452" s="23"/>
    </row>
    <row r="453" spans="11:14" ht="15.75" customHeight="1" x14ac:dyDescent="0.35">
      <c r="K453" s="51"/>
      <c r="L453" s="50"/>
      <c r="M453" s="50"/>
      <c r="N453" s="23"/>
    </row>
    <row r="454" spans="11:14" ht="15.75" customHeight="1" x14ac:dyDescent="0.35">
      <c r="K454" s="51"/>
      <c r="L454" s="50"/>
      <c r="M454" s="50"/>
      <c r="N454" s="23"/>
    </row>
    <row r="455" spans="11:14" ht="15.75" customHeight="1" x14ac:dyDescent="0.35">
      <c r="K455" s="51"/>
      <c r="L455" s="50"/>
      <c r="M455" s="50"/>
      <c r="N455" s="23"/>
    </row>
    <row r="456" spans="11:14" ht="15.75" customHeight="1" x14ac:dyDescent="0.35">
      <c r="K456" s="51"/>
      <c r="L456" s="50"/>
      <c r="M456" s="50"/>
      <c r="N456" s="23"/>
    </row>
    <row r="457" spans="11:14" ht="15.75" customHeight="1" x14ac:dyDescent="0.35">
      <c r="K457" s="51"/>
      <c r="L457" s="50"/>
      <c r="M457" s="50"/>
      <c r="N457" s="23"/>
    </row>
    <row r="458" spans="11:14" ht="15.75" customHeight="1" x14ac:dyDescent="0.35">
      <c r="K458" s="51"/>
      <c r="L458" s="50"/>
      <c r="M458" s="50"/>
      <c r="N458" s="23"/>
    </row>
    <row r="459" spans="11:14" ht="15.75" customHeight="1" x14ac:dyDescent="0.35">
      <c r="K459" s="51"/>
      <c r="L459" s="50"/>
      <c r="M459" s="50"/>
      <c r="N459" s="23"/>
    </row>
    <row r="460" spans="11:14" ht="15.75" customHeight="1" x14ac:dyDescent="0.35">
      <c r="K460" s="51"/>
      <c r="L460" s="50"/>
      <c r="M460" s="50"/>
      <c r="N460" s="23"/>
    </row>
    <row r="461" spans="11:14" ht="15.75" customHeight="1" x14ac:dyDescent="0.35">
      <c r="K461" s="51"/>
      <c r="L461" s="50"/>
      <c r="M461" s="50"/>
      <c r="N461" s="23"/>
    </row>
    <row r="462" spans="11:14" ht="15.75" customHeight="1" x14ac:dyDescent="0.35">
      <c r="K462" s="51"/>
      <c r="L462" s="50"/>
      <c r="M462" s="50"/>
      <c r="N462" s="23"/>
    </row>
    <row r="463" spans="11:14" ht="15.75" customHeight="1" x14ac:dyDescent="0.35">
      <c r="K463" s="51"/>
      <c r="L463" s="50"/>
      <c r="M463" s="50"/>
      <c r="N463" s="23"/>
    </row>
    <row r="464" spans="11:14" ht="15.75" customHeight="1" x14ac:dyDescent="0.35">
      <c r="K464" s="51"/>
      <c r="L464" s="50"/>
      <c r="M464" s="50"/>
      <c r="N464" s="23"/>
    </row>
    <row r="465" spans="11:14" ht="15.75" customHeight="1" x14ac:dyDescent="0.35">
      <c r="K465" s="51"/>
      <c r="L465" s="50"/>
      <c r="M465" s="50"/>
      <c r="N465" s="23"/>
    </row>
    <row r="466" spans="11:14" ht="15.75" customHeight="1" x14ac:dyDescent="0.35">
      <c r="K466" s="51"/>
      <c r="L466" s="50"/>
      <c r="M466" s="50"/>
      <c r="N466" s="23"/>
    </row>
    <row r="467" spans="11:14" ht="15.75" customHeight="1" x14ac:dyDescent="0.35">
      <c r="K467" s="51"/>
      <c r="L467" s="50"/>
      <c r="M467" s="50"/>
      <c r="N467" s="23"/>
    </row>
    <row r="468" spans="11:14" ht="15.75" customHeight="1" x14ac:dyDescent="0.35">
      <c r="K468" s="51"/>
      <c r="L468" s="50"/>
      <c r="M468" s="50"/>
      <c r="N468" s="23"/>
    </row>
    <row r="469" spans="11:14" ht="15.75" customHeight="1" x14ac:dyDescent="0.35">
      <c r="K469" s="51"/>
      <c r="L469" s="50"/>
      <c r="M469" s="50"/>
      <c r="N469" s="23"/>
    </row>
    <row r="470" spans="11:14" ht="15.75" customHeight="1" x14ac:dyDescent="0.35">
      <c r="K470" s="51"/>
      <c r="L470" s="50"/>
      <c r="M470" s="50"/>
      <c r="N470" s="23"/>
    </row>
    <row r="471" spans="11:14" ht="15.75" customHeight="1" x14ac:dyDescent="0.35">
      <c r="K471" s="51"/>
      <c r="L471" s="50"/>
      <c r="M471" s="50"/>
      <c r="N471" s="23"/>
    </row>
    <row r="472" spans="11:14" ht="15.75" customHeight="1" x14ac:dyDescent="0.35">
      <c r="K472" s="51"/>
      <c r="L472" s="50"/>
      <c r="M472" s="50"/>
      <c r="N472" s="23"/>
    </row>
    <row r="473" spans="11:14" ht="15.75" customHeight="1" x14ac:dyDescent="0.35">
      <c r="K473" s="51"/>
      <c r="L473" s="50"/>
      <c r="M473" s="50"/>
      <c r="N473" s="23"/>
    </row>
    <row r="474" spans="11:14" ht="15.75" customHeight="1" x14ac:dyDescent="0.35">
      <c r="K474" s="51"/>
      <c r="L474" s="50"/>
      <c r="M474" s="50"/>
      <c r="N474" s="23"/>
    </row>
    <row r="475" spans="11:14" ht="15.75" customHeight="1" x14ac:dyDescent="0.35">
      <c r="K475" s="51"/>
      <c r="L475" s="50"/>
      <c r="M475" s="50"/>
      <c r="N475" s="23"/>
    </row>
    <row r="476" spans="11:14" ht="15.75" customHeight="1" x14ac:dyDescent="0.35">
      <c r="K476" s="51"/>
      <c r="L476" s="50"/>
      <c r="M476" s="50"/>
      <c r="N476" s="23"/>
    </row>
    <row r="477" spans="11:14" ht="15.75" customHeight="1" x14ac:dyDescent="0.35">
      <c r="K477" s="51"/>
      <c r="L477" s="50"/>
      <c r="M477" s="50"/>
      <c r="N477" s="23"/>
    </row>
    <row r="478" spans="11:14" ht="15.75" customHeight="1" x14ac:dyDescent="0.35">
      <c r="K478" s="51"/>
      <c r="L478" s="50"/>
      <c r="M478" s="50"/>
      <c r="N478" s="23"/>
    </row>
    <row r="479" spans="11:14" ht="15.75" customHeight="1" x14ac:dyDescent="0.35">
      <c r="K479" s="51"/>
      <c r="L479" s="50"/>
      <c r="M479" s="50"/>
      <c r="N479" s="23"/>
    </row>
    <row r="480" spans="11:14" ht="15.75" customHeight="1" x14ac:dyDescent="0.35">
      <c r="K480" s="51"/>
      <c r="L480" s="50"/>
      <c r="M480" s="50"/>
      <c r="N480" s="23"/>
    </row>
    <row r="481" spans="11:14" ht="15.75" customHeight="1" x14ac:dyDescent="0.35">
      <c r="K481" s="51"/>
      <c r="L481" s="50"/>
      <c r="M481" s="50"/>
      <c r="N481" s="23"/>
    </row>
    <row r="482" spans="11:14" ht="15.75" customHeight="1" x14ac:dyDescent="0.35">
      <c r="K482" s="51"/>
      <c r="L482" s="50"/>
      <c r="M482" s="50"/>
      <c r="N482" s="23"/>
    </row>
    <row r="483" spans="11:14" ht="15.75" customHeight="1" x14ac:dyDescent="0.35">
      <c r="K483" s="51"/>
      <c r="L483" s="50"/>
      <c r="M483" s="50"/>
      <c r="N483" s="23"/>
    </row>
    <row r="484" spans="11:14" ht="15.75" customHeight="1" x14ac:dyDescent="0.35">
      <c r="K484" s="51"/>
      <c r="L484" s="50"/>
      <c r="M484" s="50"/>
      <c r="N484" s="23"/>
    </row>
    <row r="485" spans="11:14" ht="15.75" customHeight="1" x14ac:dyDescent="0.35">
      <c r="K485" s="51"/>
      <c r="L485" s="50"/>
      <c r="M485" s="50"/>
      <c r="N485" s="23"/>
    </row>
    <row r="486" spans="11:14" ht="15.75" customHeight="1" x14ac:dyDescent="0.35">
      <c r="K486" s="51"/>
      <c r="L486" s="50"/>
      <c r="M486" s="50"/>
      <c r="N486" s="23"/>
    </row>
    <row r="487" spans="11:14" ht="15.75" customHeight="1" x14ac:dyDescent="0.35">
      <c r="K487" s="51"/>
      <c r="L487" s="50"/>
      <c r="M487" s="50"/>
      <c r="N487" s="23"/>
    </row>
    <row r="488" spans="11:14" ht="15.75" customHeight="1" x14ac:dyDescent="0.35">
      <c r="K488" s="51"/>
      <c r="L488" s="50"/>
      <c r="M488" s="50"/>
      <c r="N488" s="23"/>
    </row>
    <row r="489" spans="11:14" ht="15.75" customHeight="1" x14ac:dyDescent="0.35">
      <c r="K489" s="51"/>
      <c r="L489" s="50"/>
      <c r="M489" s="50"/>
      <c r="N489" s="23"/>
    </row>
    <row r="490" spans="11:14" ht="15.75" customHeight="1" x14ac:dyDescent="0.35">
      <c r="K490" s="51"/>
      <c r="L490" s="50"/>
      <c r="M490" s="50"/>
      <c r="N490" s="23"/>
    </row>
    <row r="491" spans="11:14" ht="15.75" customHeight="1" x14ac:dyDescent="0.35">
      <c r="K491" s="51"/>
      <c r="L491" s="50"/>
      <c r="M491" s="50"/>
      <c r="N491" s="23"/>
    </row>
    <row r="492" spans="11:14" ht="15.75" customHeight="1" x14ac:dyDescent="0.35">
      <c r="K492" s="51"/>
      <c r="L492" s="50"/>
      <c r="M492" s="50"/>
      <c r="N492" s="23"/>
    </row>
    <row r="493" spans="11:14" ht="15.75" customHeight="1" x14ac:dyDescent="0.35">
      <c r="K493" s="51"/>
      <c r="L493" s="50"/>
      <c r="M493" s="50"/>
      <c r="N493" s="23"/>
    </row>
    <row r="494" spans="11:14" ht="15.75" customHeight="1" x14ac:dyDescent="0.35">
      <c r="K494" s="51"/>
      <c r="L494" s="50"/>
      <c r="M494" s="50"/>
      <c r="N494" s="23"/>
    </row>
    <row r="495" spans="11:14" ht="15.75" customHeight="1" x14ac:dyDescent="0.35">
      <c r="K495" s="51"/>
      <c r="L495" s="50"/>
      <c r="M495" s="50"/>
      <c r="N495" s="23"/>
    </row>
    <row r="496" spans="11:14" ht="15.75" customHeight="1" x14ac:dyDescent="0.35">
      <c r="K496" s="51"/>
      <c r="L496" s="50"/>
      <c r="M496" s="50"/>
      <c r="N496" s="23"/>
    </row>
    <row r="497" spans="11:14" ht="15.75" customHeight="1" x14ac:dyDescent="0.35">
      <c r="K497" s="51"/>
      <c r="L497" s="50"/>
      <c r="M497" s="50"/>
      <c r="N497" s="23"/>
    </row>
    <row r="498" spans="11:14" ht="15.75" customHeight="1" x14ac:dyDescent="0.35">
      <c r="K498" s="51"/>
      <c r="L498" s="50"/>
      <c r="M498" s="50"/>
      <c r="N498" s="23"/>
    </row>
    <row r="499" spans="11:14" ht="15.75" customHeight="1" x14ac:dyDescent="0.35">
      <c r="K499" s="51"/>
      <c r="L499" s="50"/>
      <c r="M499" s="50"/>
      <c r="N499" s="23"/>
    </row>
    <row r="500" spans="11:14" ht="15.75" customHeight="1" x14ac:dyDescent="0.35">
      <c r="K500" s="51"/>
      <c r="L500" s="50"/>
      <c r="M500" s="50"/>
      <c r="N500" s="23"/>
    </row>
    <row r="501" spans="11:14" ht="15.75" customHeight="1" x14ac:dyDescent="0.35">
      <c r="K501" s="51"/>
      <c r="L501" s="50"/>
      <c r="M501" s="50"/>
      <c r="N501" s="23"/>
    </row>
    <row r="502" spans="11:14" ht="15.75" customHeight="1" x14ac:dyDescent="0.35">
      <c r="K502" s="51"/>
      <c r="L502" s="50"/>
      <c r="M502" s="50"/>
      <c r="N502" s="23"/>
    </row>
    <row r="503" spans="11:14" ht="15.75" customHeight="1" x14ac:dyDescent="0.35">
      <c r="K503" s="51"/>
      <c r="L503" s="50"/>
      <c r="M503" s="50"/>
      <c r="N503" s="23"/>
    </row>
    <row r="504" spans="11:14" ht="15.75" customHeight="1" x14ac:dyDescent="0.35">
      <c r="K504" s="51"/>
      <c r="L504" s="50"/>
      <c r="M504" s="50"/>
      <c r="N504" s="23"/>
    </row>
    <row r="505" spans="11:14" ht="15.75" customHeight="1" x14ac:dyDescent="0.35">
      <c r="K505" s="51"/>
      <c r="L505" s="50"/>
      <c r="M505" s="50"/>
      <c r="N505" s="23"/>
    </row>
    <row r="506" spans="11:14" ht="15.75" customHeight="1" x14ac:dyDescent="0.35">
      <c r="K506" s="51"/>
      <c r="L506" s="50"/>
      <c r="M506" s="50"/>
      <c r="N506" s="23"/>
    </row>
    <row r="507" spans="11:14" ht="15.75" customHeight="1" x14ac:dyDescent="0.35">
      <c r="K507" s="51"/>
      <c r="L507" s="50"/>
      <c r="M507" s="50"/>
      <c r="N507" s="23"/>
    </row>
    <row r="508" spans="11:14" ht="15.75" customHeight="1" x14ac:dyDescent="0.35">
      <c r="K508" s="51"/>
      <c r="L508" s="50"/>
      <c r="M508" s="50"/>
      <c r="N508" s="23"/>
    </row>
    <row r="509" spans="11:14" ht="15.75" customHeight="1" x14ac:dyDescent="0.35">
      <c r="K509" s="51"/>
      <c r="L509" s="50"/>
      <c r="M509" s="50"/>
      <c r="N509" s="23"/>
    </row>
    <row r="510" spans="11:14" ht="15.75" customHeight="1" x14ac:dyDescent="0.35">
      <c r="K510" s="51"/>
      <c r="L510" s="50"/>
      <c r="M510" s="50"/>
      <c r="N510" s="23"/>
    </row>
    <row r="511" spans="11:14" ht="15.75" customHeight="1" x14ac:dyDescent="0.35">
      <c r="K511" s="51"/>
      <c r="L511" s="50"/>
      <c r="M511" s="50"/>
      <c r="N511" s="23"/>
    </row>
    <row r="512" spans="11:14" ht="15.75" customHeight="1" x14ac:dyDescent="0.35">
      <c r="K512" s="51"/>
      <c r="L512" s="50"/>
      <c r="M512" s="50"/>
      <c r="N512" s="23"/>
    </row>
    <row r="513" spans="11:14" ht="15.75" customHeight="1" x14ac:dyDescent="0.35">
      <c r="K513" s="51"/>
      <c r="L513" s="50"/>
      <c r="M513" s="50"/>
      <c r="N513" s="23"/>
    </row>
    <row r="514" spans="11:14" ht="15.75" customHeight="1" x14ac:dyDescent="0.35">
      <c r="K514" s="51"/>
      <c r="L514" s="50"/>
      <c r="M514" s="50"/>
      <c r="N514" s="23"/>
    </row>
    <row r="515" spans="11:14" ht="15.75" customHeight="1" x14ac:dyDescent="0.35">
      <c r="K515" s="51"/>
      <c r="L515" s="50"/>
      <c r="M515" s="50"/>
      <c r="N515" s="23"/>
    </row>
    <row r="516" spans="11:14" ht="15.75" customHeight="1" x14ac:dyDescent="0.35">
      <c r="K516" s="51"/>
      <c r="L516" s="50"/>
      <c r="M516" s="50"/>
      <c r="N516" s="23"/>
    </row>
    <row r="517" spans="11:14" ht="15.75" customHeight="1" x14ac:dyDescent="0.35">
      <c r="K517" s="51"/>
      <c r="L517" s="50"/>
      <c r="M517" s="50"/>
      <c r="N517" s="23"/>
    </row>
    <row r="518" spans="11:14" ht="15.75" customHeight="1" x14ac:dyDescent="0.35">
      <c r="K518" s="51"/>
      <c r="L518" s="50"/>
      <c r="M518" s="50"/>
      <c r="N518" s="23"/>
    </row>
    <row r="519" spans="11:14" ht="15.75" customHeight="1" x14ac:dyDescent="0.35">
      <c r="K519" s="51"/>
      <c r="L519" s="50"/>
      <c r="M519" s="50"/>
      <c r="N519" s="23"/>
    </row>
    <row r="520" spans="11:14" ht="15.75" customHeight="1" x14ac:dyDescent="0.35">
      <c r="K520" s="51"/>
      <c r="L520" s="50"/>
      <c r="M520" s="50"/>
      <c r="N520" s="23"/>
    </row>
    <row r="521" spans="11:14" ht="15.75" customHeight="1" x14ac:dyDescent="0.35">
      <c r="K521" s="51"/>
      <c r="L521" s="50"/>
      <c r="M521" s="50"/>
      <c r="N521" s="23"/>
    </row>
    <row r="522" spans="11:14" ht="15.75" customHeight="1" x14ac:dyDescent="0.35">
      <c r="K522" s="51"/>
      <c r="L522" s="50"/>
      <c r="M522" s="50"/>
      <c r="N522" s="23"/>
    </row>
    <row r="523" spans="11:14" ht="15.75" customHeight="1" x14ac:dyDescent="0.35">
      <c r="K523" s="51"/>
      <c r="L523" s="50"/>
      <c r="M523" s="50"/>
      <c r="N523" s="23"/>
    </row>
    <row r="524" spans="11:14" ht="15.75" customHeight="1" x14ac:dyDescent="0.35">
      <c r="K524" s="51"/>
      <c r="L524" s="50"/>
      <c r="M524" s="50"/>
      <c r="N524" s="23"/>
    </row>
    <row r="525" spans="11:14" ht="15.75" customHeight="1" x14ac:dyDescent="0.35">
      <c r="K525" s="51"/>
      <c r="L525" s="50"/>
      <c r="M525" s="50"/>
      <c r="N525" s="23"/>
    </row>
    <row r="526" spans="11:14" ht="15.75" customHeight="1" x14ac:dyDescent="0.35">
      <c r="K526" s="51"/>
      <c r="L526" s="50"/>
      <c r="M526" s="50"/>
      <c r="N526" s="23"/>
    </row>
    <row r="527" spans="11:14" ht="15.75" customHeight="1" x14ac:dyDescent="0.35">
      <c r="K527" s="51"/>
      <c r="L527" s="50"/>
      <c r="M527" s="50"/>
      <c r="N527" s="23"/>
    </row>
    <row r="528" spans="11:14" ht="15.75" customHeight="1" x14ac:dyDescent="0.35">
      <c r="K528" s="51"/>
      <c r="L528" s="50"/>
      <c r="M528" s="50"/>
      <c r="N528" s="23"/>
    </row>
    <row r="529" spans="11:14" ht="15.75" customHeight="1" x14ac:dyDescent="0.35">
      <c r="K529" s="51"/>
      <c r="L529" s="50"/>
      <c r="M529" s="50"/>
      <c r="N529" s="23"/>
    </row>
    <row r="530" spans="11:14" ht="15.75" customHeight="1" x14ac:dyDescent="0.35">
      <c r="K530" s="51"/>
      <c r="L530" s="50"/>
      <c r="M530" s="50"/>
      <c r="N530" s="23"/>
    </row>
    <row r="531" spans="11:14" ht="15.75" customHeight="1" x14ac:dyDescent="0.35">
      <c r="K531" s="51"/>
      <c r="L531" s="50"/>
      <c r="M531" s="50"/>
      <c r="N531" s="23"/>
    </row>
    <row r="532" spans="11:14" ht="15.75" customHeight="1" x14ac:dyDescent="0.35">
      <c r="K532" s="51"/>
      <c r="L532" s="50"/>
      <c r="M532" s="50"/>
      <c r="N532" s="23"/>
    </row>
    <row r="533" spans="11:14" ht="15.75" customHeight="1" x14ac:dyDescent="0.35">
      <c r="K533" s="51"/>
      <c r="L533" s="50"/>
      <c r="M533" s="50"/>
      <c r="N533" s="23"/>
    </row>
    <row r="534" spans="11:14" ht="15.75" customHeight="1" x14ac:dyDescent="0.35">
      <c r="K534" s="51"/>
      <c r="L534" s="50"/>
      <c r="M534" s="50"/>
      <c r="N534" s="23"/>
    </row>
    <row r="535" spans="11:14" ht="15.75" customHeight="1" x14ac:dyDescent="0.35">
      <c r="K535" s="51"/>
      <c r="L535" s="50"/>
      <c r="M535" s="50"/>
      <c r="N535" s="23"/>
    </row>
    <row r="536" spans="11:14" ht="15.75" customHeight="1" x14ac:dyDescent="0.35">
      <c r="K536" s="51"/>
      <c r="L536" s="50"/>
      <c r="M536" s="50"/>
      <c r="N536" s="23"/>
    </row>
    <row r="537" spans="11:14" ht="15.75" customHeight="1" x14ac:dyDescent="0.35">
      <c r="K537" s="51"/>
      <c r="L537" s="50"/>
      <c r="M537" s="50"/>
      <c r="N537" s="23"/>
    </row>
    <row r="538" spans="11:14" ht="15.75" customHeight="1" x14ac:dyDescent="0.35">
      <c r="K538" s="51"/>
      <c r="L538" s="50"/>
      <c r="M538" s="50"/>
      <c r="N538" s="23"/>
    </row>
    <row r="539" spans="11:14" ht="15.75" customHeight="1" x14ac:dyDescent="0.35">
      <c r="K539" s="51"/>
      <c r="L539" s="50"/>
      <c r="M539" s="50"/>
      <c r="N539" s="23"/>
    </row>
    <row r="540" spans="11:14" ht="15.75" customHeight="1" x14ac:dyDescent="0.35">
      <c r="K540" s="51"/>
      <c r="L540" s="50"/>
      <c r="M540" s="50"/>
      <c r="N540" s="23"/>
    </row>
    <row r="541" spans="11:14" ht="15.75" customHeight="1" x14ac:dyDescent="0.35">
      <c r="K541" s="51"/>
      <c r="L541" s="50"/>
      <c r="M541" s="50"/>
      <c r="N541" s="23"/>
    </row>
    <row r="542" spans="11:14" ht="15.75" customHeight="1" x14ac:dyDescent="0.35">
      <c r="K542" s="51"/>
      <c r="L542" s="50"/>
      <c r="M542" s="50"/>
      <c r="N542" s="23"/>
    </row>
    <row r="543" spans="11:14" ht="15.75" customHeight="1" x14ac:dyDescent="0.35">
      <c r="K543" s="51"/>
      <c r="L543" s="50"/>
      <c r="M543" s="50"/>
      <c r="N543" s="23"/>
    </row>
    <row r="544" spans="11:14" ht="15.75" customHeight="1" x14ac:dyDescent="0.35">
      <c r="K544" s="51"/>
      <c r="L544" s="50"/>
      <c r="M544" s="50"/>
      <c r="N544" s="23"/>
    </row>
    <row r="545" spans="11:14" ht="15.75" customHeight="1" x14ac:dyDescent="0.35">
      <c r="K545" s="51"/>
      <c r="L545" s="50"/>
      <c r="M545" s="50"/>
      <c r="N545" s="23"/>
    </row>
    <row r="546" spans="11:14" ht="15.75" customHeight="1" x14ac:dyDescent="0.35">
      <c r="K546" s="51"/>
      <c r="L546" s="50"/>
      <c r="M546" s="50"/>
      <c r="N546" s="23"/>
    </row>
    <row r="547" spans="11:14" ht="15.75" customHeight="1" x14ac:dyDescent="0.35">
      <c r="K547" s="51"/>
      <c r="L547" s="50"/>
      <c r="M547" s="50"/>
      <c r="N547" s="23"/>
    </row>
    <row r="548" spans="11:14" ht="15.75" customHeight="1" x14ac:dyDescent="0.35">
      <c r="K548" s="51"/>
      <c r="L548" s="50"/>
      <c r="M548" s="50"/>
      <c r="N548" s="23"/>
    </row>
    <row r="549" spans="11:14" ht="15.75" customHeight="1" x14ac:dyDescent="0.35">
      <c r="K549" s="51"/>
      <c r="L549" s="50"/>
      <c r="M549" s="50"/>
      <c r="N549" s="23"/>
    </row>
    <row r="550" spans="11:14" ht="15.75" customHeight="1" x14ac:dyDescent="0.35">
      <c r="K550" s="51"/>
      <c r="L550" s="50"/>
      <c r="M550" s="50"/>
      <c r="N550" s="23"/>
    </row>
    <row r="551" spans="11:14" ht="15.75" customHeight="1" x14ac:dyDescent="0.35">
      <c r="K551" s="51"/>
      <c r="L551" s="50"/>
      <c r="M551" s="50"/>
      <c r="N551" s="23"/>
    </row>
    <row r="552" spans="11:14" ht="15.75" customHeight="1" x14ac:dyDescent="0.35">
      <c r="K552" s="51"/>
      <c r="L552" s="50"/>
      <c r="M552" s="50"/>
      <c r="N552" s="23"/>
    </row>
    <row r="553" spans="11:14" ht="15.75" customHeight="1" x14ac:dyDescent="0.35">
      <c r="K553" s="51"/>
      <c r="L553" s="50"/>
      <c r="M553" s="50"/>
      <c r="N553" s="23"/>
    </row>
    <row r="554" spans="11:14" ht="15.75" customHeight="1" x14ac:dyDescent="0.35">
      <c r="K554" s="51"/>
      <c r="L554" s="50"/>
      <c r="M554" s="50"/>
      <c r="N554" s="23"/>
    </row>
    <row r="555" spans="11:14" ht="15.75" customHeight="1" x14ac:dyDescent="0.35">
      <c r="K555" s="51"/>
      <c r="L555" s="50"/>
      <c r="M555" s="50"/>
      <c r="N555" s="23"/>
    </row>
    <row r="556" spans="11:14" ht="15.75" customHeight="1" x14ac:dyDescent="0.35">
      <c r="K556" s="51"/>
      <c r="L556" s="50"/>
      <c r="M556" s="50"/>
      <c r="N556" s="23"/>
    </row>
    <row r="557" spans="11:14" ht="15.75" customHeight="1" x14ac:dyDescent="0.35">
      <c r="K557" s="51"/>
      <c r="L557" s="50"/>
      <c r="M557" s="50"/>
      <c r="N557" s="23"/>
    </row>
    <row r="558" spans="11:14" ht="15.75" customHeight="1" x14ac:dyDescent="0.35">
      <c r="K558" s="51"/>
      <c r="L558" s="50"/>
      <c r="M558" s="50"/>
      <c r="N558" s="23"/>
    </row>
    <row r="559" spans="11:14" ht="15.75" customHeight="1" x14ac:dyDescent="0.35">
      <c r="K559" s="51"/>
      <c r="L559" s="50"/>
      <c r="M559" s="50"/>
      <c r="N559" s="23"/>
    </row>
    <row r="560" spans="11:14" ht="15.75" customHeight="1" x14ac:dyDescent="0.35">
      <c r="K560" s="51"/>
      <c r="L560" s="50"/>
      <c r="M560" s="50"/>
      <c r="N560" s="23"/>
    </row>
    <row r="561" spans="11:14" ht="15.75" customHeight="1" x14ac:dyDescent="0.35">
      <c r="K561" s="51"/>
      <c r="L561" s="50"/>
      <c r="M561" s="50"/>
      <c r="N561" s="23"/>
    </row>
    <row r="562" spans="11:14" ht="15.75" customHeight="1" x14ac:dyDescent="0.35">
      <c r="K562" s="51"/>
      <c r="L562" s="50"/>
      <c r="M562" s="50"/>
      <c r="N562" s="23"/>
    </row>
    <row r="563" spans="11:14" ht="15.75" customHeight="1" x14ac:dyDescent="0.35">
      <c r="K563" s="51"/>
      <c r="L563" s="50"/>
      <c r="M563" s="50"/>
      <c r="N563" s="23"/>
    </row>
    <row r="564" spans="11:14" ht="15.75" customHeight="1" x14ac:dyDescent="0.35">
      <c r="K564" s="51"/>
      <c r="L564" s="50"/>
      <c r="M564" s="50"/>
      <c r="N564" s="23"/>
    </row>
    <row r="565" spans="11:14" ht="15.75" customHeight="1" x14ac:dyDescent="0.35">
      <c r="K565" s="51"/>
      <c r="L565" s="50"/>
      <c r="M565" s="50"/>
      <c r="N565" s="23"/>
    </row>
    <row r="566" spans="11:14" ht="15.75" customHeight="1" x14ac:dyDescent="0.35">
      <c r="K566" s="51"/>
      <c r="L566" s="50"/>
      <c r="M566" s="50"/>
      <c r="N566" s="23"/>
    </row>
    <row r="567" spans="11:14" ht="15.75" customHeight="1" x14ac:dyDescent="0.35">
      <c r="K567" s="51"/>
      <c r="L567" s="50"/>
      <c r="M567" s="50"/>
      <c r="N567" s="23"/>
    </row>
    <row r="568" spans="11:14" ht="15.75" customHeight="1" x14ac:dyDescent="0.35">
      <c r="K568" s="51"/>
      <c r="L568" s="50"/>
      <c r="M568" s="50"/>
      <c r="N568" s="23"/>
    </row>
    <row r="569" spans="11:14" ht="15.75" customHeight="1" x14ac:dyDescent="0.35">
      <c r="K569" s="51"/>
      <c r="L569" s="50"/>
      <c r="M569" s="50"/>
      <c r="N569" s="23"/>
    </row>
    <row r="570" spans="11:14" ht="15.75" customHeight="1" x14ac:dyDescent="0.35">
      <c r="K570" s="51"/>
      <c r="L570" s="50"/>
      <c r="M570" s="50"/>
      <c r="N570" s="23"/>
    </row>
    <row r="571" spans="11:14" ht="15.75" customHeight="1" x14ac:dyDescent="0.35">
      <c r="K571" s="51"/>
      <c r="L571" s="50"/>
      <c r="M571" s="50"/>
      <c r="N571" s="23"/>
    </row>
    <row r="572" spans="11:14" ht="15.75" customHeight="1" x14ac:dyDescent="0.35">
      <c r="K572" s="51"/>
      <c r="L572" s="50"/>
      <c r="M572" s="50"/>
      <c r="N572" s="23"/>
    </row>
    <row r="573" spans="11:14" ht="15.75" customHeight="1" x14ac:dyDescent="0.35">
      <c r="K573" s="51"/>
      <c r="L573" s="50"/>
      <c r="M573" s="50"/>
      <c r="N573" s="23"/>
    </row>
    <row r="574" spans="11:14" ht="15.75" customHeight="1" x14ac:dyDescent="0.35">
      <c r="K574" s="51"/>
      <c r="L574" s="50"/>
      <c r="M574" s="50"/>
      <c r="N574" s="23"/>
    </row>
    <row r="575" spans="11:14" ht="15.75" customHeight="1" x14ac:dyDescent="0.35">
      <c r="K575" s="51"/>
      <c r="L575" s="50"/>
      <c r="M575" s="50"/>
      <c r="N575" s="23"/>
    </row>
    <row r="576" spans="11:14" ht="15.75" customHeight="1" x14ac:dyDescent="0.35">
      <c r="K576" s="51"/>
      <c r="L576" s="50"/>
      <c r="M576" s="50"/>
      <c r="N576" s="23"/>
    </row>
    <row r="577" spans="11:14" ht="15.75" customHeight="1" x14ac:dyDescent="0.35">
      <c r="K577" s="51"/>
      <c r="L577" s="50"/>
      <c r="M577" s="50"/>
      <c r="N577" s="23"/>
    </row>
    <row r="578" spans="11:14" ht="15.75" customHeight="1" x14ac:dyDescent="0.35">
      <c r="K578" s="51"/>
      <c r="L578" s="50"/>
      <c r="M578" s="50"/>
      <c r="N578" s="23"/>
    </row>
    <row r="579" spans="11:14" ht="15.75" customHeight="1" x14ac:dyDescent="0.35">
      <c r="K579" s="51"/>
      <c r="L579" s="50"/>
      <c r="M579" s="50"/>
      <c r="N579" s="23"/>
    </row>
    <row r="580" spans="11:14" ht="15.75" customHeight="1" x14ac:dyDescent="0.35">
      <c r="K580" s="51"/>
      <c r="L580" s="50"/>
      <c r="M580" s="50"/>
      <c r="N580" s="23"/>
    </row>
    <row r="581" spans="11:14" ht="15.75" customHeight="1" x14ac:dyDescent="0.35">
      <c r="K581" s="51"/>
      <c r="L581" s="50"/>
      <c r="M581" s="50"/>
      <c r="N581" s="23"/>
    </row>
    <row r="582" spans="11:14" ht="15.75" customHeight="1" x14ac:dyDescent="0.35">
      <c r="K582" s="51"/>
      <c r="L582" s="50"/>
      <c r="M582" s="50"/>
      <c r="N582" s="23"/>
    </row>
    <row r="583" spans="11:14" ht="15.75" customHeight="1" x14ac:dyDescent="0.35">
      <c r="K583" s="51"/>
      <c r="L583" s="50"/>
      <c r="M583" s="50"/>
      <c r="N583" s="23"/>
    </row>
    <row r="584" spans="11:14" ht="15.75" customHeight="1" x14ac:dyDescent="0.35">
      <c r="K584" s="51"/>
      <c r="L584" s="50"/>
      <c r="M584" s="50"/>
      <c r="N584" s="23"/>
    </row>
    <row r="585" spans="11:14" ht="15.75" customHeight="1" x14ac:dyDescent="0.35">
      <c r="K585" s="51"/>
      <c r="L585" s="50"/>
      <c r="M585" s="50"/>
      <c r="N585" s="23"/>
    </row>
    <row r="586" spans="11:14" ht="15.75" customHeight="1" x14ac:dyDescent="0.35">
      <c r="K586" s="51"/>
      <c r="L586" s="50"/>
      <c r="M586" s="50"/>
      <c r="N586" s="23"/>
    </row>
    <row r="587" spans="11:14" ht="15.75" customHeight="1" x14ac:dyDescent="0.35">
      <c r="K587" s="51"/>
      <c r="L587" s="50"/>
      <c r="M587" s="50"/>
      <c r="N587" s="23"/>
    </row>
    <row r="588" spans="11:14" ht="15.75" customHeight="1" x14ac:dyDescent="0.35">
      <c r="K588" s="51"/>
      <c r="L588" s="50"/>
      <c r="M588" s="50"/>
      <c r="N588" s="23"/>
    </row>
    <row r="589" spans="11:14" ht="15.75" customHeight="1" x14ac:dyDescent="0.35">
      <c r="K589" s="51"/>
      <c r="L589" s="50"/>
      <c r="M589" s="50"/>
      <c r="N589" s="23"/>
    </row>
    <row r="590" spans="11:14" ht="15.75" customHeight="1" x14ac:dyDescent="0.35">
      <c r="K590" s="51"/>
      <c r="L590" s="50"/>
      <c r="M590" s="50"/>
      <c r="N590" s="23"/>
    </row>
    <row r="591" spans="11:14" ht="15.75" customHeight="1" x14ac:dyDescent="0.35">
      <c r="K591" s="51"/>
      <c r="L591" s="50"/>
      <c r="M591" s="50"/>
      <c r="N591" s="23"/>
    </row>
    <row r="592" spans="11:14" ht="15.75" customHeight="1" x14ac:dyDescent="0.35">
      <c r="K592" s="51"/>
      <c r="L592" s="50"/>
      <c r="M592" s="50"/>
      <c r="N592" s="23"/>
    </row>
    <row r="593" spans="11:14" ht="15.75" customHeight="1" x14ac:dyDescent="0.35">
      <c r="K593" s="51"/>
      <c r="L593" s="50"/>
      <c r="M593" s="50"/>
      <c r="N593" s="23"/>
    </row>
    <row r="594" spans="11:14" ht="15.75" customHeight="1" x14ac:dyDescent="0.35">
      <c r="K594" s="51"/>
      <c r="L594" s="50"/>
      <c r="M594" s="50"/>
      <c r="N594" s="23"/>
    </row>
    <row r="595" spans="11:14" ht="15.75" customHeight="1" x14ac:dyDescent="0.35">
      <c r="K595" s="51"/>
      <c r="L595" s="50"/>
      <c r="M595" s="50"/>
      <c r="N595" s="23"/>
    </row>
    <row r="596" spans="11:14" ht="15.75" customHeight="1" x14ac:dyDescent="0.35">
      <c r="K596" s="51"/>
      <c r="L596" s="50"/>
      <c r="M596" s="50"/>
      <c r="N596" s="23"/>
    </row>
    <row r="597" spans="11:14" ht="15.75" customHeight="1" x14ac:dyDescent="0.35">
      <c r="K597" s="51"/>
      <c r="L597" s="50"/>
      <c r="M597" s="50"/>
      <c r="N597" s="23"/>
    </row>
    <row r="598" spans="11:14" ht="15.75" customHeight="1" x14ac:dyDescent="0.35">
      <c r="K598" s="51"/>
      <c r="L598" s="50"/>
      <c r="M598" s="50"/>
      <c r="N598" s="23"/>
    </row>
    <row r="599" spans="11:14" ht="15.75" customHeight="1" x14ac:dyDescent="0.35">
      <c r="K599" s="51"/>
      <c r="L599" s="50"/>
      <c r="M599" s="50"/>
      <c r="N599" s="23"/>
    </row>
    <row r="600" spans="11:14" ht="15.75" customHeight="1" x14ac:dyDescent="0.35">
      <c r="K600" s="51"/>
      <c r="L600" s="50"/>
      <c r="M600" s="50"/>
      <c r="N600" s="23"/>
    </row>
    <row r="601" spans="11:14" ht="15.75" customHeight="1" x14ac:dyDescent="0.35">
      <c r="K601" s="51"/>
      <c r="L601" s="50"/>
      <c r="M601" s="50"/>
      <c r="N601" s="23"/>
    </row>
    <row r="602" spans="11:14" ht="15.75" customHeight="1" x14ac:dyDescent="0.35">
      <c r="K602" s="51"/>
      <c r="L602" s="50"/>
      <c r="M602" s="50"/>
      <c r="N602" s="23"/>
    </row>
    <row r="603" spans="11:14" ht="15.75" customHeight="1" x14ac:dyDescent="0.35">
      <c r="K603" s="51"/>
      <c r="L603" s="50"/>
      <c r="M603" s="50"/>
      <c r="N603" s="23"/>
    </row>
    <row r="604" spans="11:14" ht="15.75" customHeight="1" x14ac:dyDescent="0.35">
      <c r="K604" s="51"/>
      <c r="L604" s="50"/>
      <c r="M604" s="50"/>
      <c r="N604" s="23"/>
    </row>
    <row r="605" spans="11:14" ht="15.75" customHeight="1" x14ac:dyDescent="0.35">
      <c r="K605" s="51"/>
      <c r="L605" s="50"/>
      <c r="M605" s="50"/>
      <c r="N605" s="23"/>
    </row>
    <row r="606" spans="11:14" ht="15.75" customHeight="1" x14ac:dyDescent="0.35">
      <c r="K606" s="51"/>
      <c r="L606" s="50"/>
      <c r="M606" s="50"/>
      <c r="N606" s="23"/>
    </row>
    <row r="607" spans="11:14" ht="15.75" customHeight="1" x14ac:dyDescent="0.35">
      <c r="K607" s="51"/>
      <c r="L607" s="50"/>
      <c r="M607" s="50"/>
      <c r="N607" s="23"/>
    </row>
    <row r="608" spans="11:14" ht="15.75" customHeight="1" x14ac:dyDescent="0.35">
      <c r="K608" s="51"/>
      <c r="L608" s="50"/>
      <c r="M608" s="50"/>
      <c r="N608" s="23"/>
    </row>
    <row r="609" spans="11:14" ht="15.75" customHeight="1" x14ac:dyDescent="0.35">
      <c r="K609" s="51"/>
      <c r="L609" s="50"/>
      <c r="M609" s="50"/>
      <c r="N609" s="23"/>
    </row>
    <row r="610" spans="11:14" ht="15.75" customHeight="1" x14ac:dyDescent="0.35">
      <c r="K610" s="51"/>
      <c r="L610" s="50"/>
      <c r="M610" s="50"/>
      <c r="N610" s="23"/>
    </row>
    <row r="611" spans="11:14" ht="15.75" customHeight="1" x14ac:dyDescent="0.35">
      <c r="K611" s="51"/>
      <c r="L611" s="50"/>
      <c r="M611" s="50"/>
      <c r="N611" s="23"/>
    </row>
    <row r="612" spans="11:14" ht="15.75" customHeight="1" x14ac:dyDescent="0.35">
      <c r="K612" s="51"/>
      <c r="L612" s="50"/>
      <c r="M612" s="50"/>
      <c r="N612" s="23"/>
    </row>
    <row r="613" spans="11:14" ht="15.75" customHeight="1" x14ac:dyDescent="0.35">
      <c r="K613" s="51"/>
      <c r="L613" s="50"/>
      <c r="M613" s="50"/>
      <c r="N613" s="23"/>
    </row>
    <row r="614" spans="11:14" ht="15.75" customHeight="1" x14ac:dyDescent="0.35">
      <c r="K614" s="51"/>
      <c r="L614" s="50"/>
      <c r="M614" s="50"/>
      <c r="N614" s="23"/>
    </row>
    <row r="615" spans="11:14" ht="15.75" customHeight="1" x14ac:dyDescent="0.35">
      <c r="K615" s="51"/>
      <c r="L615" s="50"/>
      <c r="M615" s="50"/>
      <c r="N615" s="23"/>
    </row>
    <row r="616" spans="11:14" ht="15.75" customHeight="1" x14ac:dyDescent="0.35">
      <c r="K616" s="51"/>
      <c r="L616" s="50"/>
      <c r="M616" s="50"/>
      <c r="N616" s="23"/>
    </row>
    <row r="617" spans="11:14" ht="15.75" customHeight="1" x14ac:dyDescent="0.35">
      <c r="K617" s="51"/>
      <c r="L617" s="50"/>
      <c r="M617" s="50"/>
      <c r="N617" s="23"/>
    </row>
    <row r="618" spans="11:14" ht="15.75" customHeight="1" x14ac:dyDescent="0.35">
      <c r="K618" s="51"/>
      <c r="L618" s="50"/>
      <c r="M618" s="50"/>
      <c r="N618" s="23"/>
    </row>
    <row r="619" spans="11:14" ht="15.75" customHeight="1" x14ac:dyDescent="0.35">
      <c r="K619" s="51"/>
      <c r="L619" s="50"/>
      <c r="M619" s="50"/>
      <c r="N619" s="23"/>
    </row>
    <row r="620" spans="11:14" ht="15.75" customHeight="1" x14ac:dyDescent="0.35">
      <c r="K620" s="51"/>
      <c r="L620" s="50"/>
      <c r="M620" s="50"/>
      <c r="N620" s="23"/>
    </row>
    <row r="621" spans="11:14" ht="15.75" customHeight="1" x14ac:dyDescent="0.35">
      <c r="K621" s="51"/>
      <c r="L621" s="50"/>
      <c r="M621" s="50"/>
      <c r="N621" s="23"/>
    </row>
    <row r="622" spans="11:14" ht="15.75" customHeight="1" x14ac:dyDescent="0.35">
      <c r="K622" s="51"/>
      <c r="L622" s="50"/>
      <c r="M622" s="50"/>
      <c r="N622" s="23"/>
    </row>
    <row r="623" spans="11:14" ht="15.75" customHeight="1" x14ac:dyDescent="0.35">
      <c r="K623" s="51"/>
      <c r="L623" s="50"/>
      <c r="M623" s="50"/>
      <c r="N623" s="23"/>
    </row>
    <row r="624" spans="11:14" ht="15.75" customHeight="1" x14ac:dyDescent="0.35">
      <c r="K624" s="51"/>
      <c r="L624" s="50"/>
      <c r="M624" s="50"/>
      <c r="N624" s="23"/>
    </row>
    <row r="625" spans="11:14" ht="15.75" customHeight="1" x14ac:dyDescent="0.35">
      <c r="K625" s="51"/>
      <c r="L625" s="50"/>
      <c r="M625" s="50"/>
      <c r="N625" s="23"/>
    </row>
    <row r="626" spans="11:14" ht="15.75" customHeight="1" x14ac:dyDescent="0.35">
      <c r="K626" s="51"/>
      <c r="L626" s="50"/>
      <c r="M626" s="50"/>
      <c r="N626" s="23"/>
    </row>
    <row r="627" spans="11:14" ht="15.75" customHeight="1" x14ac:dyDescent="0.35">
      <c r="K627" s="51"/>
      <c r="L627" s="50"/>
      <c r="M627" s="50"/>
      <c r="N627" s="23"/>
    </row>
    <row r="628" spans="11:14" ht="15.75" customHeight="1" x14ac:dyDescent="0.35">
      <c r="K628" s="51"/>
      <c r="L628" s="50"/>
      <c r="M628" s="50"/>
      <c r="N628" s="23"/>
    </row>
    <row r="629" spans="11:14" ht="15.75" customHeight="1" x14ac:dyDescent="0.35">
      <c r="K629" s="51"/>
      <c r="L629" s="50"/>
      <c r="M629" s="50"/>
      <c r="N629" s="23"/>
    </row>
    <row r="630" spans="11:14" ht="15.75" customHeight="1" x14ac:dyDescent="0.35">
      <c r="K630" s="51"/>
      <c r="L630" s="50"/>
      <c r="M630" s="50"/>
      <c r="N630" s="23"/>
    </row>
    <row r="631" spans="11:14" ht="15.75" customHeight="1" x14ac:dyDescent="0.35">
      <c r="K631" s="51"/>
      <c r="L631" s="50"/>
      <c r="M631" s="50"/>
      <c r="N631" s="23"/>
    </row>
    <row r="632" spans="11:14" ht="15.75" customHeight="1" x14ac:dyDescent="0.35">
      <c r="K632" s="51"/>
      <c r="L632" s="50"/>
      <c r="M632" s="50"/>
      <c r="N632" s="23"/>
    </row>
    <row r="633" spans="11:14" ht="15.75" customHeight="1" x14ac:dyDescent="0.35">
      <c r="K633" s="51"/>
      <c r="L633" s="50"/>
      <c r="M633" s="50"/>
      <c r="N633" s="23"/>
    </row>
    <row r="634" spans="11:14" ht="15.75" customHeight="1" x14ac:dyDescent="0.35">
      <c r="K634" s="51"/>
      <c r="L634" s="50"/>
      <c r="M634" s="50"/>
      <c r="N634" s="23"/>
    </row>
    <row r="635" spans="11:14" ht="15.75" customHeight="1" x14ac:dyDescent="0.35">
      <c r="K635" s="51"/>
      <c r="L635" s="50"/>
      <c r="M635" s="50"/>
      <c r="N635" s="23"/>
    </row>
    <row r="636" spans="11:14" ht="15.75" customHeight="1" x14ac:dyDescent="0.35">
      <c r="K636" s="51"/>
      <c r="L636" s="50"/>
      <c r="M636" s="50"/>
      <c r="N636" s="23"/>
    </row>
    <row r="637" spans="11:14" ht="15.75" customHeight="1" x14ac:dyDescent="0.35">
      <c r="K637" s="51"/>
      <c r="L637" s="50"/>
      <c r="M637" s="50"/>
      <c r="N637" s="23"/>
    </row>
    <row r="638" spans="11:14" ht="15.75" customHeight="1" x14ac:dyDescent="0.35">
      <c r="K638" s="51"/>
      <c r="L638" s="50"/>
      <c r="M638" s="50"/>
      <c r="N638" s="23"/>
    </row>
    <row r="639" spans="11:14" ht="15.75" customHeight="1" x14ac:dyDescent="0.35">
      <c r="K639" s="51"/>
      <c r="L639" s="50"/>
      <c r="M639" s="50"/>
      <c r="N639" s="23"/>
    </row>
    <row r="640" spans="11:14" ht="15.75" customHeight="1" x14ac:dyDescent="0.35">
      <c r="K640" s="51"/>
      <c r="L640" s="50"/>
      <c r="M640" s="50"/>
      <c r="N640" s="23"/>
    </row>
    <row r="641" spans="11:14" ht="15.75" customHeight="1" x14ac:dyDescent="0.35">
      <c r="K641" s="51"/>
      <c r="L641" s="50"/>
      <c r="M641" s="50"/>
      <c r="N641" s="23"/>
    </row>
    <row r="642" spans="11:14" ht="15.75" customHeight="1" x14ac:dyDescent="0.35">
      <c r="K642" s="51"/>
      <c r="L642" s="50"/>
      <c r="M642" s="50"/>
      <c r="N642" s="23"/>
    </row>
    <row r="643" spans="11:14" ht="15.75" customHeight="1" x14ac:dyDescent="0.35">
      <c r="K643" s="51"/>
      <c r="L643" s="50"/>
      <c r="M643" s="50"/>
      <c r="N643" s="23"/>
    </row>
    <row r="644" spans="11:14" ht="15.75" customHeight="1" x14ac:dyDescent="0.35">
      <c r="K644" s="51"/>
      <c r="L644" s="50"/>
      <c r="M644" s="50"/>
      <c r="N644" s="23"/>
    </row>
    <row r="645" spans="11:14" ht="15.75" customHeight="1" x14ac:dyDescent="0.35">
      <c r="K645" s="51"/>
      <c r="L645" s="50"/>
      <c r="M645" s="50"/>
      <c r="N645" s="23"/>
    </row>
    <row r="646" spans="11:14" ht="15.75" customHeight="1" x14ac:dyDescent="0.35">
      <c r="K646" s="51"/>
      <c r="L646" s="50"/>
      <c r="M646" s="50"/>
      <c r="N646" s="23"/>
    </row>
    <row r="647" spans="11:14" ht="15.75" customHeight="1" x14ac:dyDescent="0.35">
      <c r="K647" s="51"/>
      <c r="L647" s="50"/>
      <c r="M647" s="50"/>
      <c r="N647" s="23"/>
    </row>
    <row r="648" spans="11:14" ht="15.75" customHeight="1" x14ac:dyDescent="0.35">
      <c r="K648" s="51"/>
      <c r="L648" s="50"/>
      <c r="M648" s="50"/>
      <c r="N648" s="23"/>
    </row>
    <row r="649" spans="11:14" ht="15.75" customHeight="1" x14ac:dyDescent="0.35">
      <c r="K649" s="51"/>
      <c r="L649" s="50"/>
      <c r="M649" s="50"/>
      <c r="N649" s="23"/>
    </row>
    <row r="650" spans="11:14" ht="15.75" customHeight="1" x14ac:dyDescent="0.35">
      <c r="K650" s="51"/>
      <c r="L650" s="50"/>
      <c r="M650" s="50"/>
      <c r="N650" s="23"/>
    </row>
    <row r="651" spans="11:14" ht="15.75" customHeight="1" x14ac:dyDescent="0.35">
      <c r="K651" s="51"/>
      <c r="L651" s="50"/>
      <c r="M651" s="50"/>
      <c r="N651" s="23"/>
    </row>
    <row r="652" spans="11:14" ht="15.75" customHeight="1" x14ac:dyDescent="0.35">
      <c r="K652" s="51"/>
      <c r="L652" s="50"/>
      <c r="M652" s="50"/>
      <c r="N652" s="23"/>
    </row>
    <row r="653" spans="11:14" ht="15.75" customHeight="1" x14ac:dyDescent="0.35">
      <c r="K653" s="51"/>
      <c r="L653" s="50"/>
      <c r="M653" s="50"/>
      <c r="N653" s="23"/>
    </row>
    <row r="654" spans="11:14" ht="15.75" customHeight="1" x14ac:dyDescent="0.35">
      <c r="K654" s="51"/>
      <c r="L654" s="50"/>
      <c r="M654" s="50"/>
      <c r="N654" s="23"/>
    </row>
    <row r="655" spans="11:14" ht="15.75" customHeight="1" x14ac:dyDescent="0.35">
      <c r="K655" s="51"/>
      <c r="L655" s="50"/>
      <c r="M655" s="50"/>
      <c r="N655" s="23"/>
    </row>
    <row r="656" spans="11:14" ht="15.75" customHeight="1" x14ac:dyDescent="0.35">
      <c r="K656" s="51"/>
      <c r="L656" s="50"/>
      <c r="M656" s="50"/>
      <c r="N656" s="23"/>
    </row>
    <row r="657" spans="11:14" ht="15.75" customHeight="1" x14ac:dyDescent="0.35">
      <c r="K657" s="51"/>
      <c r="L657" s="50"/>
      <c r="M657" s="50"/>
      <c r="N657" s="23"/>
    </row>
    <row r="658" spans="11:14" ht="15.75" customHeight="1" x14ac:dyDescent="0.35">
      <c r="K658" s="51"/>
      <c r="L658" s="50"/>
      <c r="M658" s="50"/>
      <c r="N658" s="23"/>
    </row>
    <row r="659" spans="11:14" ht="15.75" customHeight="1" x14ac:dyDescent="0.35">
      <c r="K659" s="51"/>
      <c r="L659" s="50"/>
      <c r="M659" s="50"/>
      <c r="N659" s="23"/>
    </row>
    <row r="660" spans="11:14" ht="15.75" customHeight="1" x14ac:dyDescent="0.35">
      <c r="K660" s="51"/>
      <c r="L660" s="50"/>
      <c r="M660" s="50"/>
      <c r="N660" s="23"/>
    </row>
    <row r="661" spans="11:14" ht="15.75" customHeight="1" x14ac:dyDescent="0.35">
      <c r="K661" s="51"/>
      <c r="L661" s="50"/>
      <c r="M661" s="50"/>
      <c r="N661" s="23"/>
    </row>
    <row r="662" spans="11:14" ht="15.75" customHeight="1" x14ac:dyDescent="0.35">
      <c r="K662" s="51"/>
      <c r="L662" s="50"/>
      <c r="M662" s="50"/>
      <c r="N662" s="23"/>
    </row>
    <row r="663" spans="11:14" ht="15.75" customHeight="1" x14ac:dyDescent="0.35">
      <c r="K663" s="51"/>
      <c r="L663" s="50"/>
      <c r="M663" s="50"/>
      <c r="N663" s="23"/>
    </row>
    <row r="664" spans="11:14" ht="15.75" customHeight="1" x14ac:dyDescent="0.35">
      <c r="K664" s="51"/>
      <c r="L664" s="50"/>
      <c r="M664" s="50"/>
      <c r="N664" s="23"/>
    </row>
    <row r="665" spans="11:14" ht="15.75" customHeight="1" x14ac:dyDescent="0.35">
      <c r="K665" s="51"/>
      <c r="L665" s="50"/>
      <c r="M665" s="50"/>
      <c r="N665" s="23"/>
    </row>
    <row r="666" spans="11:14" ht="15.75" customHeight="1" x14ac:dyDescent="0.35">
      <c r="K666" s="51"/>
      <c r="L666" s="50"/>
      <c r="M666" s="50"/>
      <c r="N666" s="23"/>
    </row>
    <row r="667" spans="11:14" ht="15.75" customHeight="1" x14ac:dyDescent="0.35">
      <c r="K667" s="51"/>
      <c r="L667" s="50"/>
      <c r="M667" s="50"/>
      <c r="N667" s="23"/>
    </row>
    <row r="668" spans="11:14" ht="15.75" customHeight="1" x14ac:dyDescent="0.35">
      <c r="K668" s="51"/>
      <c r="L668" s="50"/>
      <c r="M668" s="50"/>
      <c r="N668" s="23"/>
    </row>
    <row r="669" spans="11:14" ht="15.75" customHeight="1" x14ac:dyDescent="0.35">
      <c r="K669" s="51"/>
      <c r="L669" s="50"/>
      <c r="M669" s="50"/>
      <c r="N669" s="23"/>
    </row>
    <row r="670" spans="11:14" ht="15.75" customHeight="1" x14ac:dyDescent="0.35">
      <c r="K670" s="51"/>
      <c r="L670" s="50"/>
      <c r="M670" s="50"/>
      <c r="N670" s="23"/>
    </row>
    <row r="671" spans="11:14" ht="15.75" customHeight="1" x14ac:dyDescent="0.35">
      <c r="K671" s="51"/>
      <c r="L671" s="50"/>
      <c r="M671" s="50"/>
      <c r="N671" s="23"/>
    </row>
    <row r="672" spans="11:14" ht="15.75" customHeight="1" x14ac:dyDescent="0.35">
      <c r="K672" s="51"/>
      <c r="L672" s="50"/>
      <c r="M672" s="50"/>
      <c r="N672" s="23"/>
    </row>
    <row r="673" spans="11:14" ht="15.75" customHeight="1" x14ac:dyDescent="0.35">
      <c r="K673" s="51"/>
      <c r="L673" s="50"/>
      <c r="M673" s="50"/>
      <c r="N673" s="23"/>
    </row>
    <row r="674" spans="11:14" ht="15.75" customHeight="1" x14ac:dyDescent="0.35">
      <c r="K674" s="51"/>
      <c r="L674" s="50"/>
      <c r="M674" s="50"/>
      <c r="N674" s="23"/>
    </row>
    <row r="675" spans="11:14" ht="15.75" customHeight="1" x14ac:dyDescent="0.35">
      <c r="K675" s="51"/>
      <c r="L675" s="50"/>
      <c r="M675" s="50"/>
      <c r="N675" s="23"/>
    </row>
    <row r="676" spans="11:14" ht="15.75" customHeight="1" x14ac:dyDescent="0.35">
      <c r="K676" s="51"/>
      <c r="L676" s="50"/>
      <c r="M676" s="50"/>
      <c r="N676" s="23"/>
    </row>
    <row r="677" spans="11:14" ht="15.75" customHeight="1" x14ac:dyDescent="0.35">
      <c r="K677" s="51"/>
      <c r="L677" s="50"/>
      <c r="M677" s="50"/>
      <c r="N677" s="23"/>
    </row>
    <row r="678" spans="11:14" ht="15.75" customHeight="1" x14ac:dyDescent="0.35">
      <c r="K678" s="51"/>
      <c r="L678" s="50"/>
      <c r="M678" s="50"/>
      <c r="N678" s="23"/>
    </row>
    <row r="679" spans="11:14" ht="15.75" customHeight="1" x14ac:dyDescent="0.35">
      <c r="K679" s="51"/>
      <c r="L679" s="50"/>
      <c r="M679" s="50"/>
      <c r="N679" s="23"/>
    </row>
    <row r="680" spans="11:14" ht="15.75" customHeight="1" x14ac:dyDescent="0.35">
      <c r="K680" s="51"/>
      <c r="L680" s="50"/>
      <c r="M680" s="50"/>
      <c r="N680" s="23"/>
    </row>
    <row r="681" spans="11:14" ht="15.75" customHeight="1" x14ac:dyDescent="0.35">
      <c r="K681" s="51"/>
      <c r="L681" s="50"/>
      <c r="M681" s="50"/>
      <c r="N681" s="23"/>
    </row>
    <row r="682" spans="11:14" ht="15.75" customHeight="1" x14ac:dyDescent="0.35">
      <c r="K682" s="51"/>
      <c r="L682" s="50"/>
      <c r="M682" s="50"/>
      <c r="N682" s="23"/>
    </row>
    <row r="683" spans="11:14" ht="15.75" customHeight="1" x14ac:dyDescent="0.35">
      <c r="K683" s="51"/>
      <c r="L683" s="50"/>
      <c r="M683" s="50"/>
      <c r="N683" s="23"/>
    </row>
    <row r="684" spans="11:14" ht="15.75" customHeight="1" x14ac:dyDescent="0.35">
      <c r="K684" s="51"/>
      <c r="L684" s="50"/>
      <c r="M684" s="50"/>
      <c r="N684" s="23"/>
    </row>
    <row r="685" spans="11:14" ht="15.75" customHeight="1" x14ac:dyDescent="0.35">
      <c r="K685" s="51"/>
      <c r="L685" s="50"/>
      <c r="M685" s="50"/>
      <c r="N685" s="23"/>
    </row>
    <row r="686" spans="11:14" ht="15.75" customHeight="1" x14ac:dyDescent="0.35">
      <c r="K686" s="51"/>
      <c r="L686" s="50"/>
      <c r="M686" s="50"/>
      <c r="N686" s="23"/>
    </row>
    <row r="687" spans="11:14" ht="15.75" customHeight="1" x14ac:dyDescent="0.35">
      <c r="K687" s="51"/>
      <c r="L687" s="50"/>
      <c r="M687" s="50"/>
      <c r="N687" s="23"/>
    </row>
    <row r="688" spans="11:14" ht="15.75" customHeight="1" x14ac:dyDescent="0.35">
      <c r="K688" s="51"/>
      <c r="L688" s="50"/>
      <c r="M688" s="50"/>
      <c r="N688" s="23"/>
    </row>
    <row r="689" spans="11:14" ht="15.75" customHeight="1" x14ac:dyDescent="0.35">
      <c r="K689" s="51"/>
      <c r="L689" s="50"/>
      <c r="M689" s="50"/>
      <c r="N689" s="23"/>
    </row>
    <row r="690" spans="11:14" ht="15.75" customHeight="1" x14ac:dyDescent="0.35">
      <c r="K690" s="51"/>
      <c r="L690" s="50"/>
      <c r="M690" s="50"/>
      <c r="N690" s="23"/>
    </row>
    <row r="691" spans="11:14" ht="15.75" customHeight="1" x14ac:dyDescent="0.35">
      <c r="K691" s="51"/>
      <c r="L691" s="50"/>
      <c r="M691" s="50"/>
      <c r="N691" s="23"/>
    </row>
    <row r="692" spans="11:14" ht="15.75" customHeight="1" x14ac:dyDescent="0.35">
      <c r="K692" s="51"/>
      <c r="L692" s="50"/>
      <c r="M692" s="50"/>
      <c r="N692" s="23"/>
    </row>
    <row r="693" spans="11:14" ht="15.75" customHeight="1" x14ac:dyDescent="0.35">
      <c r="K693" s="51"/>
      <c r="L693" s="50"/>
      <c r="M693" s="50"/>
      <c r="N693" s="23"/>
    </row>
    <row r="694" spans="11:14" ht="15.75" customHeight="1" x14ac:dyDescent="0.35">
      <c r="K694" s="51"/>
      <c r="L694" s="50"/>
      <c r="M694" s="50"/>
      <c r="N694" s="23"/>
    </row>
    <row r="695" spans="11:14" ht="15.75" customHeight="1" x14ac:dyDescent="0.35">
      <c r="K695" s="51"/>
      <c r="L695" s="50"/>
      <c r="M695" s="50"/>
      <c r="N695" s="23"/>
    </row>
    <row r="696" spans="11:14" ht="15.75" customHeight="1" x14ac:dyDescent="0.35">
      <c r="K696" s="51"/>
      <c r="L696" s="50"/>
      <c r="M696" s="50"/>
      <c r="N696" s="23"/>
    </row>
    <row r="697" spans="11:14" ht="15.75" customHeight="1" x14ac:dyDescent="0.35">
      <c r="K697" s="51"/>
      <c r="L697" s="50"/>
      <c r="M697" s="50"/>
      <c r="N697" s="23"/>
    </row>
    <row r="698" spans="11:14" ht="15.75" customHeight="1" x14ac:dyDescent="0.35">
      <c r="K698" s="51"/>
      <c r="L698" s="50"/>
      <c r="M698" s="50"/>
      <c r="N698" s="23"/>
    </row>
    <row r="699" spans="11:14" ht="15.75" customHeight="1" x14ac:dyDescent="0.35">
      <c r="K699" s="51"/>
      <c r="L699" s="50"/>
      <c r="M699" s="50"/>
      <c r="N699" s="23"/>
    </row>
    <row r="700" spans="11:14" ht="15.75" customHeight="1" x14ac:dyDescent="0.35">
      <c r="K700" s="51"/>
      <c r="L700" s="50"/>
      <c r="M700" s="50"/>
      <c r="N700" s="23"/>
    </row>
    <row r="701" spans="11:14" ht="15.75" customHeight="1" x14ac:dyDescent="0.35">
      <c r="K701" s="51"/>
      <c r="L701" s="50"/>
      <c r="M701" s="50"/>
      <c r="N701" s="23"/>
    </row>
    <row r="702" spans="11:14" ht="15.75" customHeight="1" x14ac:dyDescent="0.35">
      <c r="K702" s="51"/>
      <c r="L702" s="50"/>
      <c r="M702" s="50"/>
      <c r="N702" s="23"/>
    </row>
    <row r="703" spans="11:14" ht="15.75" customHeight="1" x14ac:dyDescent="0.35">
      <c r="K703" s="51"/>
      <c r="L703" s="50"/>
      <c r="M703" s="50"/>
      <c r="N703" s="23"/>
    </row>
    <row r="704" spans="11:14" ht="15.75" customHeight="1" x14ac:dyDescent="0.35">
      <c r="K704" s="51"/>
      <c r="L704" s="50"/>
      <c r="M704" s="50"/>
      <c r="N704" s="23"/>
    </row>
    <row r="705" spans="11:14" ht="15.75" customHeight="1" x14ac:dyDescent="0.35">
      <c r="K705" s="51"/>
      <c r="L705" s="50"/>
      <c r="M705" s="50"/>
      <c r="N705" s="23"/>
    </row>
    <row r="706" spans="11:14" ht="15.75" customHeight="1" x14ac:dyDescent="0.35">
      <c r="K706" s="51"/>
      <c r="L706" s="50"/>
      <c r="M706" s="50"/>
      <c r="N706" s="23"/>
    </row>
    <row r="707" spans="11:14" ht="15.75" customHeight="1" x14ac:dyDescent="0.35">
      <c r="K707" s="51"/>
      <c r="L707" s="50"/>
      <c r="M707" s="50"/>
      <c r="N707" s="23"/>
    </row>
    <row r="708" spans="11:14" ht="15.75" customHeight="1" x14ac:dyDescent="0.35">
      <c r="K708" s="51"/>
      <c r="L708" s="50"/>
      <c r="M708" s="50"/>
      <c r="N708" s="23"/>
    </row>
    <row r="709" spans="11:14" ht="15.75" customHeight="1" x14ac:dyDescent="0.35">
      <c r="K709" s="51"/>
      <c r="L709" s="50"/>
      <c r="M709" s="50"/>
      <c r="N709" s="23"/>
    </row>
    <row r="710" spans="11:14" ht="15.75" customHeight="1" x14ac:dyDescent="0.35">
      <c r="K710" s="51"/>
      <c r="L710" s="50"/>
      <c r="M710" s="50"/>
      <c r="N710" s="23"/>
    </row>
    <row r="711" spans="11:14" ht="15.75" customHeight="1" x14ac:dyDescent="0.35">
      <c r="K711" s="51"/>
      <c r="L711" s="50"/>
      <c r="M711" s="50"/>
      <c r="N711" s="23"/>
    </row>
    <row r="712" spans="11:14" ht="15.75" customHeight="1" x14ac:dyDescent="0.35">
      <c r="K712" s="51"/>
      <c r="L712" s="50"/>
      <c r="M712" s="50"/>
      <c r="N712" s="23"/>
    </row>
    <row r="713" spans="11:14" ht="15.75" customHeight="1" x14ac:dyDescent="0.35">
      <c r="K713" s="51"/>
      <c r="L713" s="50"/>
      <c r="M713" s="50"/>
      <c r="N713" s="23"/>
    </row>
    <row r="714" spans="11:14" ht="15.75" customHeight="1" x14ac:dyDescent="0.35">
      <c r="K714" s="51"/>
      <c r="L714" s="50"/>
      <c r="M714" s="50"/>
      <c r="N714" s="23"/>
    </row>
    <row r="715" spans="11:14" ht="15.75" customHeight="1" x14ac:dyDescent="0.35">
      <c r="K715" s="51"/>
      <c r="L715" s="50"/>
      <c r="M715" s="50"/>
      <c r="N715" s="23"/>
    </row>
    <row r="716" spans="11:14" ht="15.75" customHeight="1" x14ac:dyDescent="0.35">
      <c r="K716" s="51"/>
      <c r="L716" s="50"/>
      <c r="M716" s="50"/>
      <c r="N716" s="23"/>
    </row>
    <row r="717" spans="11:14" ht="15.75" customHeight="1" x14ac:dyDescent="0.35">
      <c r="K717" s="51"/>
      <c r="L717" s="50"/>
      <c r="M717" s="50"/>
      <c r="N717" s="23"/>
    </row>
    <row r="718" spans="11:14" ht="15.75" customHeight="1" x14ac:dyDescent="0.35">
      <c r="K718" s="51"/>
      <c r="L718" s="50"/>
      <c r="M718" s="50"/>
      <c r="N718" s="23"/>
    </row>
    <row r="719" spans="11:14" ht="15.75" customHeight="1" x14ac:dyDescent="0.35">
      <c r="K719" s="51"/>
      <c r="L719" s="50"/>
      <c r="M719" s="50"/>
      <c r="N719" s="23"/>
    </row>
    <row r="720" spans="11:14" ht="15.75" customHeight="1" x14ac:dyDescent="0.35">
      <c r="K720" s="51"/>
      <c r="L720" s="50"/>
      <c r="M720" s="50"/>
      <c r="N720" s="23"/>
    </row>
    <row r="721" spans="11:14" ht="15.75" customHeight="1" x14ac:dyDescent="0.35">
      <c r="K721" s="51"/>
      <c r="L721" s="50"/>
      <c r="M721" s="50"/>
      <c r="N721" s="23"/>
    </row>
    <row r="722" spans="11:14" ht="15.75" customHeight="1" x14ac:dyDescent="0.35">
      <c r="K722" s="51"/>
      <c r="L722" s="50"/>
      <c r="M722" s="50"/>
      <c r="N722" s="23"/>
    </row>
    <row r="723" spans="11:14" ht="15.75" customHeight="1" x14ac:dyDescent="0.35">
      <c r="K723" s="51"/>
      <c r="L723" s="50"/>
      <c r="M723" s="50"/>
      <c r="N723" s="23"/>
    </row>
    <row r="724" spans="11:14" ht="15.75" customHeight="1" x14ac:dyDescent="0.35">
      <c r="K724" s="51"/>
      <c r="L724" s="50"/>
      <c r="M724" s="50"/>
      <c r="N724" s="23"/>
    </row>
    <row r="725" spans="11:14" ht="15.75" customHeight="1" x14ac:dyDescent="0.35">
      <c r="K725" s="51"/>
      <c r="L725" s="50"/>
      <c r="M725" s="50"/>
      <c r="N725" s="23"/>
    </row>
    <row r="726" spans="11:14" ht="15.75" customHeight="1" x14ac:dyDescent="0.35">
      <c r="K726" s="51"/>
      <c r="L726" s="50"/>
      <c r="M726" s="50"/>
      <c r="N726" s="23"/>
    </row>
    <row r="727" spans="11:14" ht="15.75" customHeight="1" x14ac:dyDescent="0.35">
      <c r="K727" s="51"/>
      <c r="L727" s="50"/>
      <c r="M727" s="50"/>
      <c r="N727" s="23"/>
    </row>
    <row r="728" spans="11:14" ht="15.75" customHeight="1" x14ac:dyDescent="0.35">
      <c r="K728" s="51"/>
      <c r="L728" s="50"/>
      <c r="M728" s="50"/>
      <c r="N728" s="23"/>
    </row>
    <row r="729" spans="11:14" ht="15.75" customHeight="1" x14ac:dyDescent="0.35">
      <c r="K729" s="51"/>
      <c r="L729" s="50"/>
      <c r="M729" s="50"/>
      <c r="N729" s="23"/>
    </row>
    <row r="730" spans="11:14" ht="15.75" customHeight="1" x14ac:dyDescent="0.35">
      <c r="K730" s="51"/>
      <c r="L730" s="50"/>
      <c r="M730" s="50"/>
      <c r="N730" s="23"/>
    </row>
    <row r="731" spans="11:14" ht="15.75" customHeight="1" x14ac:dyDescent="0.35">
      <c r="K731" s="51"/>
      <c r="L731" s="50"/>
      <c r="M731" s="50"/>
      <c r="N731" s="23"/>
    </row>
    <row r="732" spans="11:14" ht="15.75" customHeight="1" x14ac:dyDescent="0.35">
      <c r="K732" s="51"/>
      <c r="L732" s="50"/>
      <c r="M732" s="50"/>
      <c r="N732" s="23"/>
    </row>
    <row r="733" spans="11:14" ht="15.75" customHeight="1" x14ac:dyDescent="0.35">
      <c r="K733" s="51"/>
      <c r="L733" s="50"/>
      <c r="M733" s="50"/>
      <c r="N733" s="23"/>
    </row>
    <row r="734" spans="11:14" ht="15.75" customHeight="1" x14ac:dyDescent="0.35">
      <c r="K734" s="51"/>
      <c r="L734" s="50"/>
      <c r="M734" s="50"/>
      <c r="N734" s="23"/>
    </row>
    <row r="735" spans="11:14" ht="15.75" customHeight="1" x14ac:dyDescent="0.35">
      <c r="K735" s="51"/>
      <c r="L735" s="50"/>
      <c r="M735" s="50"/>
      <c r="N735" s="23"/>
    </row>
    <row r="736" spans="11:14" ht="15.75" customHeight="1" x14ac:dyDescent="0.35">
      <c r="K736" s="51"/>
      <c r="L736" s="50"/>
      <c r="M736" s="50"/>
      <c r="N736" s="23"/>
    </row>
    <row r="737" spans="11:14" ht="15.75" customHeight="1" x14ac:dyDescent="0.35">
      <c r="K737" s="51"/>
      <c r="L737" s="50"/>
      <c r="M737" s="50"/>
      <c r="N737" s="23"/>
    </row>
    <row r="738" spans="11:14" ht="15.75" customHeight="1" x14ac:dyDescent="0.35">
      <c r="K738" s="51"/>
      <c r="L738" s="50"/>
      <c r="M738" s="50"/>
      <c r="N738" s="23"/>
    </row>
    <row r="739" spans="11:14" ht="15.75" customHeight="1" x14ac:dyDescent="0.35">
      <c r="K739" s="51"/>
      <c r="L739" s="50"/>
      <c r="M739" s="50"/>
      <c r="N739" s="23"/>
    </row>
    <row r="740" spans="11:14" ht="15.75" customHeight="1" x14ac:dyDescent="0.35">
      <c r="K740" s="51"/>
      <c r="L740" s="50"/>
      <c r="M740" s="50"/>
      <c r="N740" s="23"/>
    </row>
    <row r="741" spans="11:14" ht="15.75" customHeight="1" x14ac:dyDescent="0.35">
      <c r="K741" s="51"/>
      <c r="L741" s="50"/>
      <c r="M741" s="50"/>
      <c r="N741" s="23"/>
    </row>
    <row r="742" spans="11:14" ht="15.75" customHeight="1" x14ac:dyDescent="0.35">
      <c r="K742" s="51"/>
      <c r="L742" s="50"/>
      <c r="M742" s="50"/>
      <c r="N742" s="23"/>
    </row>
    <row r="743" spans="11:14" ht="15.75" customHeight="1" x14ac:dyDescent="0.35">
      <c r="K743" s="51"/>
      <c r="L743" s="50"/>
      <c r="M743" s="50"/>
      <c r="N743" s="23"/>
    </row>
    <row r="744" spans="11:14" ht="15.75" customHeight="1" x14ac:dyDescent="0.35">
      <c r="K744" s="51"/>
      <c r="L744" s="50"/>
      <c r="M744" s="50"/>
      <c r="N744" s="23"/>
    </row>
    <row r="745" spans="11:14" ht="15.75" customHeight="1" x14ac:dyDescent="0.35">
      <c r="K745" s="51"/>
      <c r="L745" s="50"/>
      <c r="M745" s="50"/>
      <c r="N745" s="23"/>
    </row>
    <row r="746" spans="11:14" ht="15.75" customHeight="1" x14ac:dyDescent="0.35">
      <c r="K746" s="51"/>
      <c r="L746" s="50"/>
      <c r="M746" s="50"/>
      <c r="N746" s="23"/>
    </row>
    <row r="747" spans="11:14" ht="15.75" customHeight="1" x14ac:dyDescent="0.35">
      <c r="K747" s="51"/>
      <c r="L747" s="50"/>
      <c r="M747" s="50"/>
      <c r="N747" s="23"/>
    </row>
    <row r="748" spans="11:14" ht="15.75" customHeight="1" x14ac:dyDescent="0.35">
      <c r="K748" s="51"/>
      <c r="L748" s="50"/>
      <c r="M748" s="50"/>
      <c r="N748" s="23"/>
    </row>
    <row r="749" spans="11:14" ht="15.75" customHeight="1" x14ac:dyDescent="0.35">
      <c r="K749" s="51"/>
      <c r="L749" s="50"/>
      <c r="M749" s="50"/>
      <c r="N749" s="23"/>
    </row>
    <row r="750" spans="11:14" ht="15.75" customHeight="1" x14ac:dyDescent="0.35">
      <c r="K750" s="51"/>
      <c r="L750" s="50"/>
      <c r="M750" s="50"/>
      <c r="N750" s="23"/>
    </row>
    <row r="751" spans="11:14" ht="15.75" customHeight="1" x14ac:dyDescent="0.35">
      <c r="K751" s="51"/>
      <c r="L751" s="50"/>
      <c r="M751" s="50"/>
      <c r="N751" s="23"/>
    </row>
    <row r="752" spans="11:14" ht="15.75" customHeight="1" x14ac:dyDescent="0.35">
      <c r="K752" s="51"/>
      <c r="L752" s="50"/>
      <c r="M752" s="50"/>
      <c r="N752" s="23"/>
    </row>
    <row r="753" spans="11:14" ht="15.75" customHeight="1" x14ac:dyDescent="0.35">
      <c r="K753" s="51"/>
      <c r="L753" s="50"/>
      <c r="M753" s="50"/>
      <c r="N753" s="23"/>
    </row>
    <row r="754" spans="11:14" ht="15.75" customHeight="1" x14ac:dyDescent="0.35">
      <c r="K754" s="51"/>
      <c r="L754" s="50"/>
      <c r="M754" s="50"/>
      <c r="N754" s="23"/>
    </row>
    <row r="755" spans="11:14" ht="15.75" customHeight="1" x14ac:dyDescent="0.35">
      <c r="K755" s="51"/>
      <c r="L755" s="50"/>
      <c r="M755" s="50"/>
      <c r="N755" s="23"/>
    </row>
    <row r="756" spans="11:14" ht="15.75" customHeight="1" x14ac:dyDescent="0.35">
      <c r="K756" s="51"/>
      <c r="L756" s="50"/>
      <c r="M756" s="50"/>
      <c r="N756" s="23"/>
    </row>
    <row r="757" spans="11:14" ht="15.75" customHeight="1" x14ac:dyDescent="0.35">
      <c r="K757" s="51"/>
      <c r="L757" s="50"/>
      <c r="M757" s="50"/>
      <c r="N757" s="23"/>
    </row>
    <row r="758" spans="11:14" ht="15.75" customHeight="1" x14ac:dyDescent="0.35">
      <c r="K758" s="51"/>
      <c r="L758" s="50"/>
      <c r="M758" s="50"/>
      <c r="N758" s="23"/>
    </row>
    <row r="759" spans="11:14" ht="15.75" customHeight="1" x14ac:dyDescent="0.35">
      <c r="K759" s="51"/>
      <c r="L759" s="50"/>
      <c r="M759" s="50"/>
      <c r="N759" s="23"/>
    </row>
    <row r="760" spans="11:14" ht="15.75" customHeight="1" x14ac:dyDescent="0.35">
      <c r="K760" s="51"/>
      <c r="L760" s="50"/>
      <c r="M760" s="50"/>
      <c r="N760" s="23"/>
    </row>
    <row r="761" spans="11:14" ht="15.75" customHeight="1" x14ac:dyDescent="0.35">
      <c r="K761" s="51"/>
      <c r="L761" s="50"/>
      <c r="M761" s="50"/>
      <c r="N761" s="23"/>
    </row>
    <row r="762" spans="11:14" ht="15.75" customHeight="1" x14ac:dyDescent="0.35">
      <c r="K762" s="51"/>
      <c r="L762" s="50"/>
      <c r="M762" s="50"/>
      <c r="N762" s="23"/>
    </row>
    <row r="763" spans="11:14" ht="15.75" customHeight="1" x14ac:dyDescent="0.35">
      <c r="K763" s="51"/>
      <c r="L763" s="50"/>
      <c r="M763" s="50"/>
      <c r="N763" s="23"/>
    </row>
    <row r="764" spans="11:14" ht="15.75" customHeight="1" x14ac:dyDescent="0.35">
      <c r="K764" s="51"/>
      <c r="L764" s="50"/>
      <c r="M764" s="50"/>
      <c r="N764" s="23"/>
    </row>
    <row r="765" spans="11:14" ht="15.75" customHeight="1" x14ac:dyDescent="0.35">
      <c r="K765" s="51"/>
      <c r="L765" s="50"/>
      <c r="M765" s="50"/>
      <c r="N765" s="23"/>
    </row>
    <row r="766" spans="11:14" ht="15.75" customHeight="1" x14ac:dyDescent="0.35">
      <c r="K766" s="51"/>
      <c r="L766" s="50"/>
      <c r="M766" s="50"/>
      <c r="N766" s="23"/>
    </row>
    <row r="767" spans="11:14" ht="15.75" customHeight="1" x14ac:dyDescent="0.35">
      <c r="K767" s="51"/>
      <c r="L767" s="50"/>
      <c r="M767" s="50"/>
      <c r="N767" s="23"/>
    </row>
    <row r="768" spans="11:14" ht="15.75" customHeight="1" x14ac:dyDescent="0.35">
      <c r="K768" s="51"/>
      <c r="L768" s="50"/>
      <c r="M768" s="50"/>
      <c r="N768" s="23"/>
    </row>
    <row r="769" spans="11:14" ht="15.75" customHeight="1" x14ac:dyDescent="0.35">
      <c r="K769" s="51"/>
      <c r="L769" s="50"/>
      <c r="M769" s="50"/>
      <c r="N769" s="23"/>
    </row>
    <row r="770" spans="11:14" ht="15.75" customHeight="1" x14ac:dyDescent="0.35">
      <c r="K770" s="51"/>
      <c r="L770" s="50"/>
      <c r="M770" s="50"/>
      <c r="N770" s="23"/>
    </row>
    <row r="771" spans="11:14" ht="15.75" customHeight="1" x14ac:dyDescent="0.35">
      <c r="K771" s="51"/>
      <c r="L771" s="50"/>
      <c r="M771" s="50"/>
      <c r="N771" s="23"/>
    </row>
    <row r="772" spans="11:14" ht="15.75" customHeight="1" x14ac:dyDescent="0.35">
      <c r="K772" s="51"/>
      <c r="L772" s="50"/>
      <c r="M772" s="50"/>
      <c r="N772" s="23"/>
    </row>
    <row r="773" spans="11:14" ht="15.75" customHeight="1" x14ac:dyDescent="0.35">
      <c r="K773" s="51"/>
      <c r="L773" s="50"/>
      <c r="M773" s="50"/>
      <c r="N773" s="23"/>
    </row>
    <row r="774" spans="11:14" ht="15.75" customHeight="1" x14ac:dyDescent="0.35">
      <c r="K774" s="51"/>
      <c r="L774" s="50"/>
      <c r="M774" s="50"/>
      <c r="N774" s="23"/>
    </row>
    <row r="775" spans="11:14" ht="15.75" customHeight="1" x14ac:dyDescent="0.35">
      <c r="K775" s="51"/>
      <c r="L775" s="50"/>
      <c r="M775" s="50"/>
      <c r="N775" s="23"/>
    </row>
    <row r="776" spans="11:14" ht="15.75" customHeight="1" x14ac:dyDescent="0.35">
      <c r="K776" s="51"/>
      <c r="L776" s="50"/>
      <c r="M776" s="50"/>
      <c r="N776" s="23"/>
    </row>
    <row r="777" spans="11:14" ht="15.75" customHeight="1" x14ac:dyDescent="0.35">
      <c r="K777" s="51"/>
      <c r="L777" s="50"/>
      <c r="M777" s="50"/>
      <c r="N777" s="23"/>
    </row>
    <row r="778" spans="11:14" ht="15.75" customHeight="1" x14ac:dyDescent="0.35">
      <c r="K778" s="51"/>
      <c r="L778" s="50"/>
      <c r="M778" s="50"/>
      <c r="N778" s="23"/>
    </row>
    <row r="779" spans="11:14" ht="15.75" customHeight="1" x14ac:dyDescent="0.35">
      <c r="K779" s="51"/>
      <c r="L779" s="50"/>
      <c r="M779" s="50"/>
      <c r="N779" s="23"/>
    </row>
    <row r="780" spans="11:14" ht="15.75" customHeight="1" x14ac:dyDescent="0.35">
      <c r="K780" s="51"/>
      <c r="L780" s="50"/>
      <c r="M780" s="50"/>
      <c r="N780" s="23"/>
    </row>
    <row r="781" spans="11:14" ht="15.75" customHeight="1" x14ac:dyDescent="0.35">
      <c r="K781" s="51"/>
      <c r="L781" s="50"/>
      <c r="M781" s="50"/>
      <c r="N781" s="23"/>
    </row>
    <row r="782" spans="11:14" ht="15.75" customHeight="1" x14ac:dyDescent="0.35">
      <c r="K782" s="51"/>
      <c r="L782" s="50"/>
      <c r="M782" s="50"/>
      <c r="N782" s="23"/>
    </row>
    <row r="783" spans="11:14" ht="15.75" customHeight="1" x14ac:dyDescent="0.35">
      <c r="K783" s="51"/>
      <c r="L783" s="50"/>
      <c r="M783" s="50"/>
      <c r="N783" s="23"/>
    </row>
    <row r="784" spans="11:14" ht="15.75" customHeight="1" x14ac:dyDescent="0.35">
      <c r="K784" s="51"/>
      <c r="L784" s="50"/>
      <c r="M784" s="50"/>
      <c r="N784" s="23"/>
    </row>
    <row r="785" spans="11:14" ht="15.75" customHeight="1" x14ac:dyDescent="0.35">
      <c r="K785" s="51"/>
      <c r="L785" s="50"/>
      <c r="M785" s="50"/>
      <c r="N785" s="23"/>
    </row>
    <row r="786" spans="11:14" ht="15.75" customHeight="1" x14ac:dyDescent="0.35">
      <c r="K786" s="51"/>
      <c r="L786" s="50"/>
      <c r="M786" s="50"/>
      <c r="N786" s="23"/>
    </row>
    <row r="787" spans="11:14" ht="15.75" customHeight="1" x14ac:dyDescent="0.35">
      <c r="K787" s="51"/>
      <c r="L787" s="50"/>
      <c r="M787" s="50"/>
      <c r="N787" s="23"/>
    </row>
    <row r="788" spans="11:14" ht="15.75" customHeight="1" x14ac:dyDescent="0.35">
      <c r="K788" s="51"/>
      <c r="L788" s="50"/>
      <c r="M788" s="50"/>
      <c r="N788" s="23"/>
    </row>
    <row r="789" spans="11:14" ht="15.75" customHeight="1" x14ac:dyDescent="0.35">
      <c r="K789" s="51"/>
      <c r="L789" s="50"/>
      <c r="M789" s="50"/>
      <c r="N789" s="23"/>
    </row>
    <row r="790" spans="11:14" ht="15.75" customHeight="1" x14ac:dyDescent="0.35">
      <c r="K790" s="51"/>
      <c r="L790" s="50"/>
      <c r="M790" s="50"/>
      <c r="N790" s="23"/>
    </row>
    <row r="791" spans="11:14" ht="15.75" customHeight="1" x14ac:dyDescent="0.35">
      <c r="K791" s="51"/>
      <c r="L791" s="50"/>
      <c r="M791" s="50"/>
      <c r="N791" s="23"/>
    </row>
    <row r="792" spans="11:14" ht="15.75" customHeight="1" x14ac:dyDescent="0.35">
      <c r="K792" s="51"/>
      <c r="L792" s="50"/>
      <c r="M792" s="50"/>
      <c r="N792" s="23"/>
    </row>
    <row r="793" spans="11:14" ht="15.75" customHeight="1" x14ac:dyDescent="0.35">
      <c r="K793" s="51"/>
      <c r="L793" s="50"/>
      <c r="M793" s="50"/>
      <c r="N793" s="23"/>
    </row>
    <row r="794" spans="11:14" ht="15.75" customHeight="1" x14ac:dyDescent="0.35">
      <c r="K794" s="51"/>
      <c r="L794" s="50"/>
      <c r="M794" s="50"/>
      <c r="N794" s="23"/>
    </row>
    <row r="795" spans="11:14" ht="15.75" customHeight="1" x14ac:dyDescent="0.35">
      <c r="K795" s="51"/>
      <c r="L795" s="50"/>
      <c r="M795" s="50"/>
      <c r="N795" s="23"/>
    </row>
    <row r="796" spans="11:14" ht="15.75" customHeight="1" x14ac:dyDescent="0.35">
      <c r="K796" s="51"/>
      <c r="L796" s="50"/>
      <c r="M796" s="50"/>
      <c r="N796" s="23"/>
    </row>
    <row r="797" spans="11:14" ht="15.75" customHeight="1" x14ac:dyDescent="0.35">
      <c r="K797" s="51"/>
      <c r="L797" s="50"/>
      <c r="M797" s="50"/>
      <c r="N797" s="23"/>
    </row>
    <row r="798" spans="11:14" ht="15.75" customHeight="1" x14ac:dyDescent="0.35">
      <c r="K798" s="51"/>
      <c r="L798" s="50"/>
      <c r="M798" s="50"/>
      <c r="N798" s="23"/>
    </row>
    <row r="799" spans="11:14" ht="15.75" customHeight="1" x14ac:dyDescent="0.35">
      <c r="K799" s="51"/>
      <c r="L799" s="50"/>
      <c r="M799" s="50"/>
      <c r="N799" s="23"/>
    </row>
    <row r="800" spans="11:14" ht="15.75" customHeight="1" x14ac:dyDescent="0.35">
      <c r="K800" s="51"/>
      <c r="L800" s="50"/>
      <c r="M800" s="50"/>
      <c r="N800" s="23"/>
    </row>
    <row r="801" spans="11:14" ht="15.75" customHeight="1" x14ac:dyDescent="0.35">
      <c r="K801" s="51"/>
      <c r="L801" s="50"/>
      <c r="M801" s="50"/>
      <c r="N801" s="23"/>
    </row>
    <row r="802" spans="11:14" ht="15.75" customHeight="1" x14ac:dyDescent="0.35">
      <c r="K802" s="51"/>
      <c r="L802" s="50"/>
      <c r="M802" s="50"/>
      <c r="N802" s="23"/>
    </row>
    <row r="803" spans="11:14" ht="15.75" customHeight="1" x14ac:dyDescent="0.35">
      <c r="K803" s="51"/>
      <c r="L803" s="50"/>
      <c r="M803" s="50"/>
      <c r="N803" s="23"/>
    </row>
    <row r="804" spans="11:14" ht="15.75" customHeight="1" x14ac:dyDescent="0.35">
      <c r="K804" s="51"/>
      <c r="L804" s="50"/>
      <c r="M804" s="50"/>
      <c r="N804" s="23"/>
    </row>
    <row r="805" spans="11:14" ht="15.75" customHeight="1" x14ac:dyDescent="0.35">
      <c r="K805" s="51"/>
      <c r="L805" s="50"/>
      <c r="M805" s="50"/>
      <c r="N805" s="23"/>
    </row>
    <row r="806" spans="11:14" ht="15.75" customHeight="1" x14ac:dyDescent="0.35">
      <c r="K806" s="51"/>
      <c r="L806" s="50"/>
      <c r="M806" s="50"/>
      <c r="N806" s="23"/>
    </row>
    <row r="807" spans="11:14" ht="15.75" customHeight="1" x14ac:dyDescent="0.35">
      <c r="K807" s="51"/>
      <c r="L807" s="50"/>
      <c r="M807" s="50"/>
      <c r="N807" s="23"/>
    </row>
    <row r="808" spans="11:14" ht="15.75" customHeight="1" x14ac:dyDescent="0.35">
      <c r="K808" s="51"/>
      <c r="L808" s="50"/>
      <c r="M808" s="50"/>
      <c r="N808" s="23"/>
    </row>
    <row r="809" spans="11:14" ht="15.75" customHeight="1" x14ac:dyDescent="0.35">
      <c r="K809" s="51"/>
      <c r="L809" s="50"/>
      <c r="M809" s="50"/>
      <c r="N809" s="23"/>
    </row>
    <row r="810" spans="11:14" ht="15.75" customHeight="1" x14ac:dyDescent="0.35">
      <c r="K810" s="51"/>
      <c r="L810" s="50"/>
      <c r="M810" s="50"/>
      <c r="N810" s="23"/>
    </row>
    <row r="811" spans="11:14" ht="15.75" customHeight="1" x14ac:dyDescent="0.35">
      <c r="K811" s="51"/>
      <c r="L811" s="50"/>
      <c r="M811" s="50"/>
      <c r="N811" s="23"/>
    </row>
    <row r="812" spans="11:14" ht="15.75" customHeight="1" x14ac:dyDescent="0.35">
      <c r="K812" s="51"/>
      <c r="L812" s="50"/>
      <c r="M812" s="50"/>
      <c r="N812" s="23"/>
    </row>
    <row r="813" spans="11:14" ht="15.75" customHeight="1" x14ac:dyDescent="0.35">
      <c r="K813" s="51"/>
      <c r="L813" s="50"/>
      <c r="M813" s="50"/>
      <c r="N813" s="23"/>
    </row>
    <row r="814" spans="11:14" ht="15.75" customHeight="1" x14ac:dyDescent="0.35">
      <c r="K814" s="51"/>
      <c r="L814" s="50"/>
      <c r="M814" s="50"/>
      <c r="N814" s="23"/>
    </row>
    <row r="815" spans="11:14" ht="15.75" customHeight="1" x14ac:dyDescent="0.35">
      <c r="K815" s="51"/>
      <c r="L815" s="50"/>
      <c r="M815" s="50"/>
      <c r="N815" s="23"/>
    </row>
    <row r="816" spans="11:14" ht="15.75" customHeight="1" x14ac:dyDescent="0.35">
      <c r="K816" s="51"/>
      <c r="L816" s="50"/>
      <c r="M816" s="50"/>
      <c r="N816" s="23"/>
    </row>
    <row r="817" spans="11:14" ht="15.75" customHeight="1" x14ac:dyDescent="0.35">
      <c r="K817" s="51"/>
      <c r="L817" s="50"/>
      <c r="M817" s="50"/>
      <c r="N817" s="23"/>
    </row>
    <row r="818" spans="11:14" ht="15.75" customHeight="1" x14ac:dyDescent="0.35">
      <c r="K818" s="51"/>
      <c r="L818" s="50"/>
      <c r="M818" s="50"/>
      <c r="N818" s="23"/>
    </row>
    <row r="819" spans="11:14" ht="15.75" customHeight="1" x14ac:dyDescent="0.35">
      <c r="K819" s="51"/>
      <c r="L819" s="50"/>
      <c r="M819" s="50"/>
      <c r="N819" s="23"/>
    </row>
    <row r="820" spans="11:14" ht="15.75" customHeight="1" x14ac:dyDescent="0.35">
      <c r="K820" s="51"/>
      <c r="L820" s="50"/>
      <c r="M820" s="50"/>
      <c r="N820" s="23"/>
    </row>
    <row r="821" spans="11:14" ht="15.75" customHeight="1" x14ac:dyDescent="0.35">
      <c r="K821" s="51"/>
      <c r="L821" s="50"/>
      <c r="M821" s="50"/>
      <c r="N821" s="23"/>
    </row>
    <row r="822" spans="11:14" ht="15.75" customHeight="1" x14ac:dyDescent="0.35">
      <c r="K822" s="51"/>
      <c r="L822" s="50"/>
      <c r="M822" s="50"/>
      <c r="N822" s="23"/>
    </row>
    <row r="823" spans="11:14" ht="15.75" customHeight="1" x14ac:dyDescent="0.35">
      <c r="K823" s="51"/>
      <c r="L823" s="50"/>
      <c r="M823" s="50"/>
      <c r="N823" s="23"/>
    </row>
    <row r="824" spans="11:14" ht="15.75" customHeight="1" x14ac:dyDescent="0.35">
      <c r="K824" s="51"/>
      <c r="L824" s="50"/>
      <c r="M824" s="50"/>
      <c r="N824" s="23"/>
    </row>
    <row r="825" spans="11:14" ht="15.75" customHeight="1" x14ac:dyDescent="0.35">
      <c r="K825" s="51"/>
      <c r="L825" s="50"/>
      <c r="M825" s="50"/>
      <c r="N825" s="23"/>
    </row>
    <row r="826" spans="11:14" ht="15.75" customHeight="1" x14ac:dyDescent="0.35">
      <c r="K826" s="51"/>
      <c r="L826" s="50"/>
      <c r="M826" s="50"/>
      <c r="N826" s="23"/>
    </row>
    <row r="827" spans="11:14" ht="15.75" customHeight="1" x14ac:dyDescent="0.35">
      <c r="K827" s="51"/>
      <c r="L827" s="50"/>
      <c r="M827" s="50"/>
      <c r="N827" s="23"/>
    </row>
    <row r="828" spans="11:14" ht="15.75" customHeight="1" x14ac:dyDescent="0.35">
      <c r="K828" s="51"/>
      <c r="L828" s="50"/>
      <c r="M828" s="50"/>
      <c r="N828" s="23"/>
    </row>
    <row r="829" spans="11:14" ht="15.75" customHeight="1" x14ac:dyDescent="0.35">
      <c r="K829" s="51"/>
      <c r="L829" s="50"/>
      <c r="M829" s="50"/>
      <c r="N829" s="23"/>
    </row>
    <row r="830" spans="11:14" ht="15.75" customHeight="1" x14ac:dyDescent="0.35">
      <c r="K830" s="51"/>
      <c r="L830" s="50"/>
      <c r="M830" s="50"/>
      <c r="N830" s="23"/>
    </row>
    <row r="831" spans="11:14" ht="15.75" customHeight="1" x14ac:dyDescent="0.35">
      <c r="K831" s="51"/>
      <c r="L831" s="50"/>
      <c r="M831" s="50"/>
      <c r="N831" s="23"/>
    </row>
    <row r="832" spans="11:14" ht="15.75" customHeight="1" x14ac:dyDescent="0.35">
      <c r="K832" s="51"/>
      <c r="L832" s="50"/>
      <c r="M832" s="50"/>
      <c r="N832" s="23"/>
    </row>
    <row r="833" spans="11:14" ht="15.75" customHeight="1" x14ac:dyDescent="0.35">
      <c r="K833" s="51"/>
      <c r="L833" s="50"/>
      <c r="M833" s="50"/>
      <c r="N833" s="23"/>
    </row>
    <row r="834" spans="11:14" ht="15.75" customHeight="1" x14ac:dyDescent="0.35">
      <c r="K834" s="51"/>
      <c r="L834" s="50"/>
      <c r="M834" s="50"/>
      <c r="N834" s="23"/>
    </row>
    <row r="835" spans="11:14" ht="15.75" customHeight="1" x14ac:dyDescent="0.35">
      <c r="K835" s="51"/>
      <c r="L835" s="50"/>
      <c r="M835" s="50"/>
      <c r="N835" s="23"/>
    </row>
    <row r="836" spans="11:14" ht="15.75" customHeight="1" x14ac:dyDescent="0.35">
      <c r="K836" s="51"/>
      <c r="L836" s="50"/>
      <c r="M836" s="50"/>
      <c r="N836" s="23"/>
    </row>
    <row r="837" spans="11:14" ht="15.75" customHeight="1" x14ac:dyDescent="0.35">
      <c r="K837" s="51"/>
      <c r="L837" s="50"/>
      <c r="M837" s="50"/>
      <c r="N837" s="23"/>
    </row>
    <row r="838" spans="11:14" ht="15.75" customHeight="1" x14ac:dyDescent="0.35">
      <c r="K838" s="51"/>
      <c r="L838" s="50"/>
      <c r="M838" s="50"/>
      <c r="N838" s="23"/>
    </row>
    <row r="839" spans="11:14" ht="15.75" customHeight="1" x14ac:dyDescent="0.35">
      <c r="K839" s="51"/>
      <c r="L839" s="50"/>
      <c r="M839" s="50"/>
      <c r="N839" s="23"/>
    </row>
    <row r="840" spans="11:14" ht="15.75" customHeight="1" x14ac:dyDescent="0.35">
      <c r="K840" s="51"/>
      <c r="L840" s="50"/>
      <c r="M840" s="50"/>
      <c r="N840" s="23"/>
    </row>
    <row r="841" spans="11:14" ht="15.75" customHeight="1" x14ac:dyDescent="0.35">
      <c r="K841" s="51"/>
      <c r="L841" s="50"/>
      <c r="M841" s="50"/>
      <c r="N841" s="23"/>
    </row>
    <row r="842" spans="11:14" ht="15.75" customHeight="1" x14ac:dyDescent="0.35">
      <c r="K842" s="51"/>
      <c r="L842" s="50"/>
      <c r="M842" s="50"/>
      <c r="N842" s="23"/>
    </row>
    <row r="843" spans="11:14" ht="15.75" customHeight="1" x14ac:dyDescent="0.35">
      <c r="K843" s="51"/>
      <c r="L843" s="50"/>
      <c r="M843" s="50"/>
      <c r="N843" s="23"/>
    </row>
    <row r="844" spans="11:14" ht="15.75" customHeight="1" x14ac:dyDescent="0.35">
      <c r="K844" s="51"/>
      <c r="L844" s="50"/>
      <c r="M844" s="50"/>
      <c r="N844" s="23"/>
    </row>
    <row r="845" spans="11:14" ht="15.75" customHeight="1" x14ac:dyDescent="0.35">
      <c r="K845" s="51"/>
      <c r="L845" s="50"/>
      <c r="M845" s="50"/>
      <c r="N845" s="23"/>
    </row>
    <row r="846" spans="11:14" ht="15.75" customHeight="1" x14ac:dyDescent="0.35">
      <c r="K846" s="51"/>
      <c r="L846" s="50"/>
      <c r="M846" s="50"/>
      <c r="N846" s="23"/>
    </row>
    <row r="847" spans="11:14" ht="15.75" customHeight="1" x14ac:dyDescent="0.35">
      <c r="K847" s="51"/>
      <c r="L847" s="50"/>
      <c r="M847" s="50"/>
      <c r="N847" s="23"/>
    </row>
    <row r="848" spans="11:14" ht="15.75" customHeight="1" x14ac:dyDescent="0.35">
      <c r="K848" s="51"/>
      <c r="L848" s="50"/>
      <c r="M848" s="50"/>
      <c r="N848" s="23"/>
    </row>
    <row r="849" spans="11:14" ht="15.75" customHeight="1" x14ac:dyDescent="0.35">
      <c r="K849" s="51"/>
      <c r="L849" s="50"/>
      <c r="M849" s="50"/>
      <c r="N849" s="23"/>
    </row>
    <row r="850" spans="11:14" ht="15.75" customHeight="1" x14ac:dyDescent="0.35">
      <c r="K850" s="51"/>
      <c r="L850" s="50"/>
      <c r="M850" s="50"/>
      <c r="N850" s="23"/>
    </row>
    <row r="851" spans="11:14" ht="15.75" customHeight="1" x14ac:dyDescent="0.35">
      <c r="K851" s="51"/>
      <c r="L851" s="50"/>
      <c r="M851" s="50"/>
      <c r="N851" s="23"/>
    </row>
    <row r="852" spans="11:14" ht="15.75" customHeight="1" x14ac:dyDescent="0.35">
      <c r="K852" s="51"/>
      <c r="L852" s="50"/>
      <c r="M852" s="50"/>
      <c r="N852" s="23"/>
    </row>
    <row r="853" spans="11:14" ht="15.75" customHeight="1" x14ac:dyDescent="0.35">
      <c r="K853" s="51"/>
      <c r="L853" s="50"/>
      <c r="M853" s="50"/>
      <c r="N853" s="23"/>
    </row>
    <row r="854" spans="11:14" ht="15.75" customHeight="1" x14ac:dyDescent="0.35">
      <c r="K854" s="51"/>
      <c r="L854" s="50"/>
      <c r="M854" s="50"/>
      <c r="N854" s="23"/>
    </row>
    <row r="855" spans="11:14" ht="15.75" customHeight="1" x14ac:dyDescent="0.35">
      <c r="K855" s="51"/>
      <c r="L855" s="50"/>
      <c r="M855" s="50"/>
      <c r="N855" s="23"/>
    </row>
    <row r="856" spans="11:14" ht="15.75" customHeight="1" x14ac:dyDescent="0.35">
      <c r="K856" s="51"/>
      <c r="L856" s="50"/>
      <c r="M856" s="50"/>
      <c r="N856" s="23"/>
    </row>
    <row r="857" spans="11:14" ht="15.75" customHeight="1" x14ac:dyDescent="0.35">
      <c r="K857" s="51"/>
      <c r="L857" s="50"/>
      <c r="M857" s="50"/>
      <c r="N857" s="23"/>
    </row>
    <row r="858" spans="11:14" ht="15.75" customHeight="1" x14ac:dyDescent="0.35">
      <c r="K858" s="51"/>
      <c r="L858" s="50"/>
      <c r="M858" s="50"/>
      <c r="N858" s="23"/>
    </row>
    <row r="859" spans="11:14" ht="15.75" customHeight="1" x14ac:dyDescent="0.35">
      <c r="K859" s="51"/>
      <c r="L859" s="50"/>
      <c r="M859" s="50"/>
      <c r="N859" s="23"/>
    </row>
    <row r="860" spans="11:14" ht="15.75" customHeight="1" x14ac:dyDescent="0.35">
      <c r="K860" s="51"/>
      <c r="L860" s="50"/>
      <c r="M860" s="50"/>
      <c r="N860" s="23"/>
    </row>
    <row r="861" spans="11:14" ht="15.75" customHeight="1" x14ac:dyDescent="0.35">
      <c r="K861" s="51"/>
      <c r="L861" s="50"/>
      <c r="M861" s="50"/>
      <c r="N861" s="23"/>
    </row>
    <row r="862" spans="11:14" ht="15.75" customHeight="1" x14ac:dyDescent="0.35">
      <c r="K862" s="51"/>
      <c r="L862" s="50"/>
      <c r="M862" s="50"/>
      <c r="N862" s="23"/>
    </row>
    <row r="863" spans="11:14" ht="15.75" customHeight="1" x14ac:dyDescent="0.35">
      <c r="K863" s="51"/>
      <c r="L863" s="50"/>
      <c r="M863" s="50"/>
      <c r="N863" s="23"/>
    </row>
    <row r="864" spans="11:14" ht="15.75" customHeight="1" x14ac:dyDescent="0.35">
      <c r="K864" s="51"/>
      <c r="L864" s="50"/>
      <c r="M864" s="50"/>
      <c r="N864" s="23"/>
    </row>
    <row r="865" spans="11:14" ht="15.75" customHeight="1" x14ac:dyDescent="0.35">
      <c r="K865" s="51"/>
      <c r="L865" s="50"/>
      <c r="M865" s="50"/>
      <c r="N865" s="23"/>
    </row>
    <row r="866" spans="11:14" ht="15.75" customHeight="1" x14ac:dyDescent="0.35">
      <c r="K866" s="51"/>
      <c r="L866" s="50"/>
      <c r="M866" s="50"/>
      <c r="N866" s="23"/>
    </row>
    <row r="867" spans="11:14" ht="15.75" customHeight="1" x14ac:dyDescent="0.35">
      <c r="K867" s="51"/>
      <c r="L867" s="50"/>
      <c r="M867" s="50"/>
      <c r="N867" s="23"/>
    </row>
    <row r="868" spans="11:14" ht="15.75" customHeight="1" x14ac:dyDescent="0.35">
      <c r="K868" s="51"/>
      <c r="L868" s="50"/>
      <c r="M868" s="50"/>
      <c r="N868" s="23"/>
    </row>
    <row r="869" spans="11:14" ht="15.75" customHeight="1" x14ac:dyDescent="0.35">
      <c r="K869" s="51"/>
      <c r="L869" s="50"/>
      <c r="M869" s="50"/>
      <c r="N869" s="23"/>
    </row>
    <row r="870" spans="11:14" ht="15.75" customHeight="1" x14ac:dyDescent="0.35">
      <c r="K870" s="51"/>
      <c r="L870" s="50"/>
      <c r="M870" s="50"/>
      <c r="N870" s="23"/>
    </row>
    <row r="871" spans="11:14" ht="15.75" customHeight="1" x14ac:dyDescent="0.35">
      <c r="K871" s="51"/>
      <c r="L871" s="50"/>
      <c r="M871" s="50"/>
      <c r="N871" s="23"/>
    </row>
    <row r="872" spans="11:14" ht="15.75" customHeight="1" x14ac:dyDescent="0.35">
      <c r="K872" s="51"/>
      <c r="L872" s="50"/>
      <c r="M872" s="50"/>
      <c r="N872" s="23"/>
    </row>
    <row r="873" spans="11:14" ht="15.75" customHeight="1" x14ac:dyDescent="0.35">
      <c r="K873" s="51"/>
      <c r="L873" s="50"/>
      <c r="M873" s="50"/>
      <c r="N873" s="23"/>
    </row>
    <row r="874" spans="11:14" ht="15.75" customHeight="1" x14ac:dyDescent="0.35">
      <c r="K874" s="51"/>
      <c r="L874" s="50"/>
      <c r="M874" s="50"/>
      <c r="N874" s="23"/>
    </row>
    <row r="875" spans="11:14" ht="15.75" customHeight="1" x14ac:dyDescent="0.35">
      <c r="K875" s="51"/>
      <c r="L875" s="50"/>
      <c r="M875" s="50"/>
      <c r="N875" s="23"/>
    </row>
    <row r="876" spans="11:14" ht="15.75" customHeight="1" x14ac:dyDescent="0.35">
      <c r="K876" s="51"/>
      <c r="L876" s="50"/>
      <c r="M876" s="50"/>
      <c r="N876" s="23"/>
    </row>
    <row r="877" spans="11:14" ht="15.75" customHeight="1" x14ac:dyDescent="0.35">
      <c r="K877" s="51"/>
      <c r="L877" s="50"/>
      <c r="M877" s="50"/>
      <c r="N877" s="23"/>
    </row>
    <row r="878" spans="11:14" ht="15.75" customHeight="1" x14ac:dyDescent="0.35">
      <c r="K878" s="51"/>
      <c r="L878" s="50"/>
      <c r="M878" s="50"/>
      <c r="N878" s="23"/>
    </row>
    <row r="879" spans="11:14" ht="15.75" customHeight="1" x14ac:dyDescent="0.35">
      <c r="K879" s="51"/>
      <c r="L879" s="50"/>
      <c r="M879" s="50"/>
      <c r="N879" s="23"/>
    </row>
    <row r="880" spans="11:14" ht="15.75" customHeight="1" x14ac:dyDescent="0.35">
      <c r="K880" s="51"/>
      <c r="L880" s="50"/>
      <c r="M880" s="50"/>
      <c r="N880" s="23"/>
    </row>
    <row r="881" spans="11:14" ht="15.75" customHeight="1" x14ac:dyDescent="0.35">
      <c r="K881" s="51"/>
      <c r="L881" s="50"/>
      <c r="M881" s="50"/>
      <c r="N881" s="23"/>
    </row>
    <row r="882" spans="11:14" ht="15.75" customHeight="1" x14ac:dyDescent="0.35">
      <c r="K882" s="51"/>
      <c r="L882" s="50"/>
      <c r="M882" s="50"/>
      <c r="N882" s="23"/>
    </row>
    <row r="883" spans="11:14" ht="15.75" customHeight="1" x14ac:dyDescent="0.35">
      <c r="K883" s="51"/>
      <c r="L883" s="50"/>
      <c r="M883" s="50"/>
      <c r="N883" s="23"/>
    </row>
    <row r="884" spans="11:14" ht="15.75" customHeight="1" x14ac:dyDescent="0.35">
      <c r="K884" s="51"/>
      <c r="L884" s="50"/>
      <c r="M884" s="50"/>
      <c r="N884" s="23"/>
    </row>
    <row r="885" spans="11:14" ht="15.75" customHeight="1" x14ac:dyDescent="0.35">
      <c r="K885" s="51"/>
      <c r="L885" s="50"/>
      <c r="M885" s="50"/>
      <c r="N885" s="23"/>
    </row>
    <row r="886" spans="11:14" ht="15.75" customHeight="1" x14ac:dyDescent="0.35">
      <c r="K886" s="51"/>
      <c r="L886" s="50"/>
      <c r="M886" s="50"/>
      <c r="N886" s="23"/>
    </row>
    <row r="887" spans="11:14" ht="15.75" customHeight="1" x14ac:dyDescent="0.35">
      <c r="K887" s="51"/>
      <c r="L887" s="50"/>
      <c r="M887" s="50"/>
      <c r="N887" s="23"/>
    </row>
    <row r="888" spans="11:14" ht="15.75" customHeight="1" x14ac:dyDescent="0.35">
      <c r="K888" s="51"/>
      <c r="L888" s="50"/>
      <c r="M888" s="50"/>
      <c r="N888" s="23"/>
    </row>
    <row r="889" spans="11:14" ht="15.75" customHeight="1" x14ac:dyDescent="0.35">
      <c r="K889" s="51"/>
      <c r="L889" s="50"/>
      <c r="M889" s="50"/>
      <c r="N889" s="23"/>
    </row>
    <row r="890" spans="11:14" ht="15.75" customHeight="1" x14ac:dyDescent="0.35">
      <c r="K890" s="51"/>
      <c r="L890" s="50"/>
      <c r="M890" s="50"/>
      <c r="N890" s="23"/>
    </row>
    <row r="891" spans="11:14" ht="15.75" customHeight="1" x14ac:dyDescent="0.35">
      <c r="K891" s="51"/>
      <c r="L891" s="50"/>
      <c r="M891" s="50"/>
      <c r="N891" s="23"/>
    </row>
    <row r="892" spans="11:14" ht="15.75" customHeight="1" x14ac:dyDescent="0.35">
      <c r="K892" s="51"/>
      <c r="L892" s="50"/>
      <c r="M892" s="50"/>
      <c r="N892" s="23"/>
    </row>
    <row r="893" spans="11:14" ht="15.75" customHeight="1" x14ac:dyDescent="0.35">
      <c r="K893" s="51"/>
      <c r="L893" s="50"/>
      <c r="M893" s="50"/>
      <c r="N893" s="23"/>
    </row>
    <row r="894" spans="11:14" ht="15.75" customHeight="1" x14ac:dyDescent="0.35">
      <c r="K894" s="51"/>
      <c r="L894" s="50"/>
      <c r="M894" s="50"/>
      <c r="N894" s="23"/>
    </row>
    <row r="895" spans="11:14" ht="15.75" customHeight="1" x14ac:dyDescent="0.35">
      <c r="K895" s="51"/>
      <c r="L895" s="50"/>
      <c r="M895" s="50"/>
      <c r="N895" s="23"/>
    </row>
    <row r="896" spans="11:14" ht="15.75" customHeight="1" x14ac:dyDescent="0.35">
      <c r="K896" s="51"/>
      <c r="L896" s="50"/>
      <c r="M896" s="50"/>
      <c r="N896" s="23"/>
    </row>
    <row r="897" spans="11:14" ht="15.75" customHeight="1" x14ac:dyDescent="0.35">
      <c r="K897" s="51"/>
      <c r="L897" s="50"/>
      <c r="M897" s="50"/>
      <c r="N897" s="23"/>
    </row>
    <row r="898" spans="11:14" ht="15.75" customHeight="1" x14ac:dyDescent="0.35">
      <c r="K898" s="51"/>
      <c r="L898" s="50"/>
      <c r="M898" s="50"/>
      <c r="N898" s="23"/>
    </row>
    <row r="899" spans="11:14" ht="15.75" customHeight="1" x14ac:dyDescent="0.35">
      <c r="K899" s="51"/>
      <c r="L899" s="50"/>
      <c r="M899" s="50"/>
      <c r="N899" s="23"/>
    </row>
    <row r="900" spans="11:14" ht="15.75" customHeight="1" x14ac:dyDescent="0.35">
      <c r="K900" s="51"/>
      <c r="L900" s="50"/>
      <c r="M900" s="50"/>
      <c r="N900" s="23"/>
    </row>
    <row r="901" spans="11:14" ht="15.75" customHeight="1" x14ac:dyDescent="0.35">
      <c r="K901" s="51"/>
      <c r="L901" s="50"/>
      <c r="M901" s="50"/>
      <c r="N901" s="23"/>
    </row>
    <row r="902" spans="11:14" ht="15.75" customHeight="1" x14ac:dyDescent="0.35">
      <c r="K902" s="51"/>
      <c r="L902" s="50"/>
      <c r="M902" s="50"/>
      <c r="N902" s="23"/>
    </row>
    <row r="903" spans="11:14" ht="15.75" customHeight="1" x14ac:dyDescent="0.35">
      <c r="K903" s="51"/>
      <c r="L903" s="50"/>
      <c r="M903" s="50"/>
      <c r="N903" s="23"/>
    </row>
    <row r="904" spans="11:14" ht="15.75" customHeight="1" x14ac:dyDescent="0.35">
      <c r="K904" s="51"/>
      <c r="L904" s="50"/>
      <c r="M904" s="50"/>
      <c r="N904" s="23"/>
    </row>
    <row r="905" spans="11:14" ht="15.75" customHeight="1" x14ac:dyDescent="0.35">
      <c r="K905" s="51"/>
      <c r="L905" s="50"/>
      <c r="M905" s="50"/>
      <c r="N905" s="23"/>
    </row>
    <row r="906" spans="11:14" ht="15.75" customHeight="1" x14ac:dyDescent="0.35">
      <c r="K906" s="51"/>
      <c r="L906" s="50"/>
      <c r="M906" s="50"/>
      <c r="N906" s="23"/>
    </row>
    <row r="907" spans="11:14" ht="15.75" customHeight="1" x14ac:dyDescent="0.35">
      <c r="K907" s="51"/>
      <c r="L907" s="50"/>
      <c r="M907" s="50"/>
      <c r="N907" s="23"/>
    </row>
    <row r="908" spans="11:14" ht="15.75" customHeight="1" x14ac:dyDescent="0.35">
      <c r="K908" s="51"/>
      <c r="L908" s="50"/>
      <c r="M908" s="50"/>
      <c r="N908" s="23"/>
    </row>
    <row r="909" spans="11:14" ht="15.75" customHeight="1" x14ac:dyDescent="0.35">
      <c r="K909" s="51"/>
      <c r="L909" s="50"/>
      <c r="M909" s="50"/>
      <c r="N909" s="23"/>
    </row>
    <row r="910" spans="11:14" ht="15.75" customHeight="1" x14ac:dyDescent="0.35">
      <c r="K910" s="51"/>
      <c r="L910" s="50"/>
      <c r="M910" s="50"/>
      <c r="N910" s="23"/>
    </row>
    <row r="911" spans="11:14" ht="15.75" customHeight="1" x14ac:dyDescent="0.35">
      <c r="K911" s="51"/>
      <c r="L911" s="50"/>
      <c r="M911" s="50"/>
      <c r="N911" s="23"/>
    </row>
    <row r="912" spans="11:14" ht="15.75" customHeight="1" x14ac:dyDescent="0.35">
      <c r="K912" s="51"/>
      <c r="L912" s="50"/>
      <c r="M912" s="50"/>
      <c r="N912" s="23"/>
    </row>
    <row r="913" spans="11:14" ht="15.75" customHeight="1" x14ac:dyDescent="0.35">
      <c r="K913" s="51"/>
      <c r="L913" s="50"/>
      <c r="M913" s="50"/>
      <c r="N913" s="23"/>
    </row>
    <row r="914" spans="11:14" ht="15.75" customHeight="1" x14ac:dyDescent="0.35">
      <c r="K914" s="51"/>
      <c r="L914" s="50"/>
      <c r="M914" s="50"/>
      <c r="N914" s="23"/>
    </row>
    <row r="915" spans="11:14" ht="15.75" customHeight="1" x14ac:dyDescent="0.35">
      <c r="K915" s="51"/>
      <c r="L915" s="50"/>
      <c r="M915" s="50"/>
      <c r="N915" s="23"/>
    </row>
    <row r="916" spans="11:14" ht="15.75" customHeight="1" x14ac:dyDescent="0.35">
      <c r="K916" s="51"/>
      <c r="L916" s="50"/>
      <c r="M916" s="50"/>
      <c r="N916" s="23"/>
    </row>
    <row r="917" spans="11:14" ht="15.75" customHeight="1" x14ac:dyDescent="0.35">
      <c r="K917" s="51"/>
      <c r="L917" s="50"/>
      <c r="M917" s="50"/>
      <c r="N917" s="23"/>
    </row>
    <row r="918" spans="11:14" ht="15.75" customHeight="1" x14ac:dyDescent="0.35">
      <c r="K918" s="51"/>
      <c r="L918" s="50"/>
      <c r="M918" s="50"/>
      <c r="N918" s="23"/>
    </row>
    <row r="919" spans="11:14" ht="15.75" customHeight="1" x14ac:dyDescent="0.35">
      <c r="K919" s="51"/>
      <c r="L919" s="50"/>
      <c r="M919" s="50"/>
      <c r="N919" s="23"/>
    </row>
    <row r="920" spans="11:14" ht="15.75" customHeight="1" x14ac:dyDescent="0.35">
      <c r="K920" s="51"/>
      <c r="L920" s="50"/>
      <c r="M920" s="50"/>
      <c r="N920" s="23"/>
    </row>
    <row r="921" spans="11:14" ht="15.75" customHeight="1" x14ac:dyDescent="0.35">
      <c r="K921" s="51"/>
      <c r="L921" s="50"/>
      <c r="M921" s="50"/>
      <c r="N921" s="23"/>
    </row>
    <row r="922" spans="11:14" ht="15.75" customHeight="1" x14ac:dyDescent="0.35">
      <c r="K922" s="51"/>
      <c r="L922" s="50"/>
      <c r="M922" s="50"/>
      <c r="N922" s="23"/>
    </row>
    <row r="923" spans="11:14" ht="15.75" customHeight="1" x14ac:dyDescent="0.35">
      <c r="K923" s="51"/>
      <c r="L923" s="50"/>
      <c r="M923" s="50"/>
      <c r="N923" s="23"/>
    </row>
    <row r="924" spans="11:14" ht="15.75" customHeight="1" x14ac:dyDescent="0.35">
      <c r="K924" s="51"/>
      <c r="L924" s="50"/>
      <c r="M924" s="50"/>
      <c r="N924" s="23"/>
    </row>
    <row r="925" spans="11:14" ht="15.75" customHeight="1" x14ac:dyDescent="0.35">
      <c r="K925" s="51"/>
      <c r="L925" s="50"/>
      <c r="M925" s="50"/>
      <c r="N925" s="23"/>
    </row>
    <row r="926" spans="11:14" ht="15.75" customHeight="1" x14ac:dyDescent="0.35">
      <c r="K926" s="51"/>
      <c r="L926" s="50"/>
      <c r="M926" s="50"/>
      <c r="N926" s="23"/>
    </row>
    <row r="927" spans="11:14" ht="15.75" customHeight="1" x14ac:dyDescent="0.35">
      <c r="K927" s="51"/>
      <c r="L927" s="50"/>
      <c r="M927" s="50"/>
      <c r="N927" s="23"/>
    </row>
    <row r="928" spans="11:14" ht="15.75" customHeight="1" x14ac:dyDescent="0.35">
      <c r="K928" s="51"/>
      <c r="L928" s="50"/>
      <c r="M928" s="50"/>
      <c r="N928" s="23"/>
    </row>
    <row r="929" spans="11:14" ht="15.75" customHeight="1" x14ac:dyDescent="0.35">
      <c r="K929" s="51"/>
      <c r="L929" s="50"/>
      <c r="M929" s="50"/>
      <c r="N929" s="23"/>
    </row>
    <row r="930" spans="11:14" ht="15.75" customHeight="1" x14ac:dyDescent="0.35">
      <c r="K930" s="51"/>
      <c r="L930" s="50"/>
      <c r="M930" s="50"/>
      <c r="N930" s="23"/>
    </row>
    <row r="931" spans="11:14" ht="15.75" customHeight="1" x14ac:dyDescent="0.35">
      <c r="K931" s="51"/>
      <c r="L931" s="50"/>
      <c r="M931" s="50"/>
      <c r="N931" s="23"/>
    </row>
    <row r="932" spans="11:14" ht="15.75" customHeight="1" x14ac:dyDescent="0.35">
      <c r="K932" s="51"/>
      <c r="L932" s="50"/>
      <c r="M932" s="50"/>
      <c r="N932" s="23"/>
    </row>
    <row r="933" spans="11:14" ht="15.75" customHeight="1" x14ac:dyDescent="0.35">
      <c r="K933" s="51"/>
      <c r="L933" s="50"/>
      <c r="M933" s="50"/>
      <c r="N933" s="23"/>
    </row>
    <row r="934" spans="11:14" ht="15.75" customHeight="1" x14ac:dyDescent="0.35">
      <c r="K934" s="51"/>
      <c r="L934" s="50"/>
      <c r="M934" s="50"/>
      <c r="N934" s="23"/>
    </row>
    <row r="935" spans="11:14" ht="15.75" customHeight="1" x14ac:dyDescent="0.35">
      <c r="K935" s="51"/>
      <c r="L935" s="50"/>
      <c r="M935" s="50"/>
      <c r="N935" s="23"/>
    </row>
    <row r="936" spans="11:14" ht="15.75" customHeight="1" x14ac:dyDescent="0.35">
      <c r="K936" s="51"/>
      <c r="L936" s="50"/>
      <c r="M936" s="50"/>
      <c r="N936" s="23"/>
    </row>
    <row r="937" spans="11:14" ht="15.75" customHeight="1" x14ac:dyDescent="0.35">
      <c r="K937" s="51"/>
      <c r="L937" s="50"/>
      <c r="M937" s="50"/>
      <c r="N937" s="23"/>
    </row>
    <row r="938" spans="11:14" ht="15.75" customHeight="1" x14ac:dyDescent="0.35">
      <c r="K938" s="51"/>
      <c r="L938" s="50"/>
      <c r="M938" s="50"/>
      <c r="N938" s="23"/>
    </row>
    <row r="939" spans="11:14" ht="15.75" customHeight="1" x14ac:dyDescent="0.35">
      <c r="K939" s="51"/>
      <c r="L939" s="50"/>
      <c r="M939" s="50"/>
      <c r="N939" s="23"/>
    </row>
    <row r="940" spans="11:14" ht="15.75" customHeight="1" x14ac:dyDescent="0.35">
      <c r="K940" s="51"/>
      <c r="L940" s="50"/>
      <c r="M940" s="50"/>
      <c r="N940" s="23"/>
    </row>
    <row r="941" spans="11:14" ht="15.75" customHeight="1" x14ac:dyDescent="0.35">
      <c r="K941" s="51"/>
      <c r="L941" s="50"/>
      <c r="M941" s="50"/>
      <c r="N941" s="23"/>
    </row>
    <row r="942" spans="11:14" ht="15.75" customHeight="1" x14ac:dyDescent="0.35">
      <c r="K942" s="51"/>
      <c r="L942" s="50"/>
      <c r="M942" s="50"/>
      <c r="N942" s="23"/>
    </row>
    <row r="943" spans="11:14" ht="15.75" customHeight="1" x14ac:dyDescent="0.35">
      <c r="K943" s="51"/>
      <c r="L943" s="50"/>
      <c r="M943" s="50"/>
      <c r="N943" s="23"/>
    </row>
    <row r="944" spans="11:14" ht="15.75" customHeight="1" x14ac:dyDescent="0.35">
      <c r="K944" s="51"/>
      <c r="L944" s="50"/>
      <c r="M944" s="50"/>
      <c r="N944" s="23"/>
    </row>
    <row r="945" spans="11:14" ht="15.75" customHeight="1" x14ac:dyDescent="0.35">
      <c r="K945" s="51"/>
      <c r="L945" s="50"/>
      <c r="M945" s="50"/>
      <c r="N945" s="23"/>
    </row>
    <row r="946" spans="11:14" ht="15.75" customHeight="1" x14ac:dyDescent="0.35">
      <c r="K946" s="51"/>
      <c r="L946" s="50"/>
      <c r="M946" s="50"/>
      <c r="N946" s="23"/>
    </row>
    <row r="947" spans="11:14" ht="15.75" customHeight="1" x14ac:dyDescent="0.35">
      <c r="K947" s="51"/>
      <c r="L947" s="50"/>
      <c r="M947" s="50"/>
      <c r="N947" s="23"/>
    </row>
    <row r="948" spans="11:14" ht="15.75" customHeight="1" x14ac:dyDescent="0.35">
      <c r="K948" s="51"/>
      <c r="L948" s="50"/>
      <c r="M948" s="50"/>
      <c r="N948" s="23"/>
    </row>
    <row r="949" spans="11:14" ht="15.75" customHeight="1" x14ac:dyDescent="0.35">
      <c r="K949" s="51"/>
      <c r="L949" s="50"/>
      <c r="M949" s="50"/>
      <c r="N949" s="23"/>
    </row>
    <row r="950" spans="11:14" ht="15.75" customHeight="1" x14ac:dyDescent="0.35">
      <c r="K950" s="51"/>
      <c r="L950" s="50"/>
      <c r="M950" s="50"/>
      <c r="N950" s="23"/>
    </row>
    <row r="951" spans="11:14" ht="15.75" customHeight="1" x14ac:dyDescent="0.35">
      <c r="K951" s="51"/>
      <c r="L951" s="50"/>
      <c r="M951" s="50"/>
      <c r="N951" s="23"/>
    </row>
    <row r="952" spans="11:14" ht="15.75" customHeight="1" x14ac:dyDescent="0.35">
      <c r="K952" s="51"/>
      <c r="L952" s="50"/>
      <c r="M952" s="50"/>
      <c r="N952" s="23"/>
    </row>
    <row r="953" spans="11:14" ht="15.75" customHeight="1" x14ac:dyDescent="0.35">
      <c r="K953" s="51"/>
      <c r="L953" s="50"/>
      <c r="M953" s="50"/>
      <c r="N953" s="23"/>
    </row>
    <row r="954" spans="11:14" ht="15.75" customHeight="1" x14ac:dyDescent="0.35">
      <c r="K954" s="51"/>
      <c r="L954" s="50"/>
      <c r="M954" s="50"/>
      <c r="N954" s="23"/>
    </row>
    <row r="955" spans="11:14" ht="15.75" customHeight="1" x14ac:dyDescent="0.35">
      <c r="K955" s="51"/>
      <c r="L955" s="50"/>
      <c r="M955" s="50"/>
      <c r="N955" s="23"/>
    </row>
    <row r="956" spans="11:14" ht="15.75" customHeight="1" x14ac:dyDescent="0.35">
      <c r="K956" s="51"/>
      <c r="L956" s="50"/>
      <c r="M956" s="50"/>
      <c r="N956" s="23"/>
    </row>
    <row r="957" spans="11:14" ht="15.75" customHeight="1" x14ac:dyDescent="0.35">
      <c r="K957" s="51"/>
      <c r="L957" s="50"/>
      <c r="M957" s="50"/>
      <c r="N957" s="23"/>
    </row>
    <row r="958" spans="11:14" ht="15.75" customHeight="1" x14ac:dyDescent="0.35">
      <c r="K958" s="51"/>
      <c r="L958" s="50"/>
      <c r="M958" s="50"/>
      <c r="N958" s="23"/>
    </row>
    <row r="959" spans="11:14" ht="15.75" customHeight="1" x14ac:dyDescent="0.35">
      <c r="K959" s="51"/>
      <c r="L959" s="50"/>
      <c r="M959" s="50"/>
      <c r="N959" s="23"/>
    </row>
    <row r="960" spans="11:14" ht="15.75" customHeight="1" x14ac:dyDescent="0.35">
      <c r="K960" s="51"/>
      <c r="L960" s="50"/>
      <c r="M960" s="50"/>
      <c r="N960" s="23"/>
    </row>
    <row r="961" spans="11:14" ht="15.75" customHeight="1" x14ac:dyDescent="0.35">
      <c r="K961" s="51"/>
      <c r="L961" s="50"/>
      <c r="M961" s="50"/>
      <c r="N961" s="23"/>
    </row>
    <row r="962" spans="11:14" ht="15.75" customHeight="1" x14ac:dyDescent="0.35">
      <c r="K962" s="51"/>
      <c r="L962" s="50"/>
      <c r="M962" s="50"/>
      <c r="N962" s="23"/>
    </row>
    <row r="963" spans="11:14" ht="15.75" customHeight="1" x14ac:dyDescent="0.35">
      <c r="K963" s="51"/>
      <c r="L963" s="50"/>
      <c r="M963" s="50"/>
      <c r="N963" s="23"/>
    </row>
    <row r="964" spans="11:14" ht="15.75" customHeight="1" x14ac:dyDescent="0.35">
      <c r="K964" s="51"/>
      <c r="L964" s="50"/>
      <c r="M964" s="50"/>
      <c r="N964" s="23"/>
    </row>
    <row r="965" spans="11:14" ht="15.75" customHeight="1" x14ac:dyDescent="0.35">
      <c r="K965" s="51"/>
      <c r="L965" s="50"/>
      <c r="M965" s="50"/>
      <c r="N965" s="23"/>
    </row>
    <row r="966" spans="11:14" ht="15.75" customHeight="1" x14ac:dyDescent="0.35">
      <c r="K966" s="51"/>
      <c r="L966" s="50"/>
      <c r="M966" s="50"/>
      <c r="N966" s="23"/>
    </row>
    <row r="967" spans="11:14" ht="15.75" customHeight="1" x14ac:dyDescent="0.35">
      <c r="K967" s="51"/>
      <c r="L967" s="50"/>
      <c r="M967" s="50"/>
      <c r="N967" s="23"/>
    </row>
    <row r="968" spans="11:14" ht="15.75" customHeight="1" x14ac:dyDescent="0.35">
      <c r="K968" s="51"/>
      <c r="L968" s="50"/>
      <c r="M968" s="50"/>
      <c r="N968" s="23"/>
    </row>
    <row r="969" spans="11:14" ht="15.75" customHeight="1" x14ac:dyDescent="0.35">
      <c r="K969" s="51"/>
      <c r="L969" s="50"/>
      <c r="M969" s="50"/>
      <c r="N969" s="23"/>
    </row>
    <row r="970" spans="11:14" ht="15.75" customHeight="1" x14ac:dyDescent="0.35">
      <c r="K970" s="51"/>
      <c r="L970" s="50"/>
      <c r="M970" s="50"/>
      <c r="N970" s="23"/>
    </row>
    <row r="971" spans="11:14" ht="15.75" customHeight="1" x14ac:dyDescent="0.35">
      <c r="K971" s="51"/>
      <c r="L971" s="50"/>
      <c r="M971" s="50"/>
      <c r="N971" s="23"/>
    </row>
    <row r="972" spans="11:14" ht="15.75" customHeight="1" x14ac:dyDescent="0.35">
      <c r="K972" s="51"/>
      <c r="L972" s="50"/>
      <c r="M972" s="50"/>
      <c r="N972" s="23"/>
    </row>
    <row r="973" spans="11:14" ht="15.75" customHeight="1" x14ac:dyDescent="0.35">
      <c r="K973" s="51"/>
      <c r="L973" s="50"/>
      <c r="M973" s="50"/>
      <c r="N973" s="23"/>
    </row>
    <row r="974" spans="11:14" ht="15.75" customHeight="1" x14ac:dyDescent="0.35">
      <c r="K974" s="51"/>
      <c r="L974" s="50"/>
      <c r="M974" s="50"/>
      <c r="N974" s="23"/>
    </row>
    <row r="975" spans="11:14" ht="15.75" customHeight="1" x14ac:dyDescent="0.35">
      <c r="K975" s="51"/>
      <c r="L975" s="50"/>
      <c r="M975" s="50"/>
      <c r="N975" s="23"/>
    </row>
    <row r="976" spans="11:14" ht="15.75" customHeight="1" x14ac:dyDescent="0.35">
      <c r="K976" s="51"/>
      <c r="L976" s="50"/>
      <c r="M976" s="50"/>
      <c r="N976" s="23"/>
    </row>
    <row r="977" spans="11:14" ht="15.75" customHeight="1" x14ac:dyDescent="0.35">
      <c r="K977" s="51"/>
      <c r="L977" s="50"/>
      <c r="M977" s="50"/>
      <c r="N977" s="23"/>
    </row>
    <row r="978" spans="11:14" ht="15.75" customHeight="1" x14ac:dyDescent="0.35">
      <c r="K978" s="51"/>
      <c r="L978" s="50"/>
      <c r="M978" s="50"/>
      <c r="N978" s="23"/>
    </row>
    <row r="979" spans="11:14" ht="15.75" customHeight="1" x14ac:dyDescent="0.35">
      <c r="K979" s="51"/>
      <c r="L979" s="50"/>
      <c r="M979" s="50"/>
      <c r="N979" s="23"/>
    </row>
    <row r="980" spans="11:14" ht="15.75" customHeight="1" x14ac:dyDescent="0.35">
      <c r="K980" s="51"/>
      <c r="L980" s="50"/>
      <c r="M980" s="50"/>
      <c r="N980" s="23"/>
    </row>
    <row r="981" spans="11:14" ht="15.75" customHeight="1" x14ac:dyDescent="0.35">
      <c r="K981" s="51"/>
      <c r="L981" s="50"/>
      <c r="M981" s="50"/>
      <c r="N981" s="23"/>
    </row>
    <row r="982" spans="11:14" ht="15.75" customHeight="1" x14ac:dyDescent="0.35">
      <c r="K982" s="51"/>
      <c r="L982" s="50"/>
      <c r="M982" s="50"/>
      <c r="N982" s="23"/>
    </row>
    <row r="983" spans="11:14" ht="15.75" customHeight="1" x14ac:dyDescent="0.35">
      <c r="K983" s="51"/>
      <c r="L983" s="50"/>
      <c r="M983" s="50"/>
      <c r="N983" s="23"/>
    </row>
    <row r="984" spans="11:14" ht="15.75" customHeight="1" x14ac:dyDescent="0.35">
      <c r="K984" s="51"/>
      <c r="L984" s="50"/>
      <c r="M984" s="50"/>
      <c r="N984" s="23"/>
    </row>
    <row r="985" spans="11:14" ht="15.75" customHeight="1" x14ac:dyDescent="0.35">
      <c r="K985" s="51"/>
      <c r="L985" s="50"/>
      <c r="M985" s="50"/>
      <c r="N985" s="23"/>
    </row>
    <row r="986" spans="11:14" ht="15.75" customHeight="1" x14ac:dyDescent="0.35">
      <c r="K986" s="51"/>
      <c r="L986" s="50"/>
      <c r="M986" s="50"/>
      <c r="N986" s="23"/>
    </row>
    <row r="987" spans="11:14" ht="15.75" customHeight="1" x14ac:dyDescent="0.35">
      <c r="K987" s="51"/>
      <c r="L987" s="50"/>
      <c r="M987" s="50"/>
      <c r="N987" s="23"/>
    </row>
    <row r="988" spans="11:14" ht="15.75" customHeight="1" x14ac:dyDescent="0.35">
      <c r="K988" s="51"/>
      <c r="L988" s="50"/>
      <c r="M988" s="50"/>
      <c r="N988" s="23"/>
    </row>
    <row r="989" spans="11:14" ht="15.75" customHeight="1" x14ac:dyDescent="0.35">
      <c r="K989" s="51"/>
      <c r="L989" s="50"/>
      <c r="M989" s="50"/>
      <c r="N989" s="23"/>
    </row>
    <row r="990" spans="11:14" ht="15.75" customHeight="1" x14ac:dyDescent="0.35">
      <c r="K990" s="51"/>
      <c r="L990" s="50"/>
      <c r="M990" s="50"/>
      <c r="N990" s="23"/>
    </row>
    <row r="991" spans="11:14" ht="15.75" customHeight="1" x14ac:dyDescent="0.35">
      <c r="K991" s="51"/>
      <c r="L991" s="50"/>
      <c r="M991" s="50"/>
      <c r="N991" s="23"/>
    </row>
    <row r="992" spans="11:14" ht="15.75" customHeight="1" x14ac:dyDescent="0.35">
      <c r="K992" s="51"/>
      <c r="L992" s="50"/>
      <c r="M992" s="50"/>
      <c r="N992" s="23"/>
    </row>
    <row r="993" spans="11:14" ht="15.75" customHeight="1" x14ac:dyDescent="0.35">
      <c r="K993" s="51"/>
      <c r="L993" s="50"/>
      <c r="M993" s="50"/>
      <c r="N993" s="23"/>
    </row>
    <row r="994" spans="11:14" ht="15.75" customHeight="1" x14ac:dyDescent="0.35">
      <c r="K994" s="51"/>
      <c r="L994" s="50"/>
      <c r="M994" s="50"/>
      <c r="N994" s="23"/>
    </row>
    <row r="995" spans="11:14" ht="15.75" customHeight="1" x14ac:dyDescent="0.35">
      <c r="K995" s="51"/>
      <c r="L995" s="50"/>
      <c r="M995" s="50"/>
      <c r="N995" s="23"/>
    </row>
    <row r="996" spans="11:14" ht="15.75" customHeight="1" x14ac:dyDescent="0.35">
      <c r="K996" s="51"/>
      <c r="L996" s="50"/>
      <c r="M996" s="50"/>
      <c r="N996" s="23"/>
    </row>
    <row r="997" spans="11:14" ht="15.75" customHeight="1" x14ac:dyDescent="0.35">
      <c r="K997" s="51"/>
      <c r="L997" s="50"/>
      <c r="M997" s="50"/>
      <c r="N997" s="23"/>
    </row>
  </sheetData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000"/>
  <sheetViews>
    <sheetView workbookViewId="0">
      <selection activeCell="M25" sqref="M25"/>
    </sheetView>
  </sheetViews>
  <sheetFormatPr baseColWidth="10" defaultColWidth="12.58203125" defaultRowHeight="15" customHeight="1" x14ac:dyDescent="0.3"/>
  <cols>
    <col min="1" max="1" width="9.33203125" style="65" customWidth="1"/>
    <col min="2" max="2" width="19.5" style="65" customWidth="1"/>
    <col min="3" max="3" width="10.33203125" style="65" bestFit="1" customWidth="1"/>
    <col min="4" max="4" width="12.25" style="65" bestFit="1" customWidth="1"/>
    <col min="5" max="10" width="9.33203125" style="65" customWidth="1"/>
    <col min="11" max="11" width="23.5" style="65" bestFit="1" customWidth="1"/>
    <col min="12" max="12" width="12.25" style="65" customWidth="1"/>
    <col min="13" max="13" width="12.5" style="65" customWidth="1"/>
    <col min="14" max="26" width="9.33203125" style="65" customWidth="1"/>
    <col min="27" max="16384" width="12.58203125" style="65"/>
  </cols>
  <sheetData>
    <row r="3" spans="1:26" ht="14.5" x14ac:dyDescent="0.35">
      <c r="A3" s="73"/>
      <c r="B3" s="73" t="s">
        <v>188</v>
      </c>
      <c r="C3" s="73"/>
      <c r="D3" s="73"/>
      <c r="E3" s="73"/>
      <c r="F3" s="73"/>
      <c r="G3" s="73"/>
      <c r="H3" s="73"/>
      <c r="I3" s="73"/>
      <c r="J3" s="73"/>
      <c r="K3" s="73" t="s">
        <v>254</v>
      </c>
      <c r="L3" s="73" t="s">
        <v>123</v>
      </c>
      <c r="M3" s="73" t="s">
        <v>189</v>
      </c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6" ht="14.5" x14ac:dyDescent="0.35">
      <c r="C4" s="73" t="s">
        <v>123</v>
      </c>
      <c r="D4" s="73" t="s">
        <v>189</v>
      </c>
    </row>
    <row r="5" spans="1:26" ht="14.5" x14ac:dyDescent="0.35">
      <c r="B5" s="74" t="s">
        <v>190</v>
      </c>
      <c r="C5" s="74">
        <v>450000</v>
      </c>
      <c r="D5" s="74">
        <f t="shared" ref="D5:D10" si="0">C5*1.33</f>
        <v>598500</v>
      </c>
      <c r="J5" s="76" t="s">
        <v>274</v>
      </c>
      <c r="K5" s="75" t="s">
        <v>272</v>
      </c>
      <c r="L5" s="74">
        <v>500000</v>
      </c>
      <c r="M5" s="74">
        <f>L5*1.3</f>
        <v>650000</v>
      </c>
    </row>
    <row r="6" spans="1:26" ht="14.5" x14ac:dyDescent="0.35">
      <c r="B6" s="74" t="s">
        <v>191</v>
      </c>
      <c r="C6" s="74">
        <v>60000</v>
      </c>
      <c r="D6" s="74">
        <f t="shared" si="0"/>
        <v>79800</v>
      </c>
      <c r="J6" s="76" t="s">
        <v>275</v>
      </c>
      <c r="K6" s="75" t="s">
        <v>264</v>
      </c>
      <c r="L6" s="74">
        <v>20000</v>
      </c>
      <c r="M6" s="74">
        <f t="shared" ref="M6:M11" si="1">L6*1.3</f>
        <v>26000</v>
      </c>
      <c r="N6" s="74" t="s">
        <v>265</v>
      </c>
    </row>
    <row r="7" spans="1:26" ht="14.5" x14ac:dyDescent="0.35">
      <c r="B7" s="74" t="s">
        <v>192</v>
      </c>
      <c r="C7" s="74">
        <v>60000</v>
      </c>
      <c r="D7" s="74">
        <f t="shared" si="0"/>
        <v>79800</v>
      </c>
      <c r="J7" s="76" t="s">
        <v>275</v>
      </c>
      <c r="K7" s="75" t="s">
        <v>278</v>
      </c>
      <c r="L7" s="74">
        <v>15000</v>
      </c>
      <c r="M7" s="74">
        <f t="shared" si="1"/>
        <v>19500</v>
      </c>
      <c r="N7" s="74" t="s">
        <v>265</v>
      </c>
    </row>
    <row r="8" spans="1:26" ht="14.5" x14ac:dyDescent="0.35">
      <c r="B8" s="74" t="s">
        <v>193</v>
      </c>
      <c r="C8" s="74">
        <v>40000</v>
      </c>
      <c r="D8" s="74">
        <f t="shared" si="0"/>
        <v>53200</v>
      </c>
      <c r="J8" s="76" t="s">
        <v>277</v>
      </c>
      <c r="K8" s="75" t="s">
        <v>268</v>
      </c>
      <c r="L8" s="74">
        <f>26*160*9</f>
        <v>37440</v>
      </c>
      <c r="M8" s="74">
        <f t="shared" si="1"/>
        <v>48672</v>
      </c>
    </row>
    <row r="9" spans="1:26" ht="14.5" x14ac:dyDescent="0.35">
      <c r="B9" s="74" t="s">
        <v>194</v>
      </c>
      <c r="C9" s="74">
        <v>30000</v>
      </c>
      <c r="D9" s="74">
        <f t="shared" si="0"/>
        <v>39900</v>
      </c>
      <c r="E9" s="74" t="s">
        <v>195</v>
      </c>
      <c r="J9" s="76" t="s">
        <v>276</v>
      </c>
      <c r="K9" s="75" t="s">
        <v>269</v>
      </c>
      <c r="L9" s="74">
        <f>26*160*9</f>
        <v>37440</v>
      </c>
      <c r="M9" s="74">
        <f t="shared" si="1"/>
        <v>48672</v>
      </c>
    </row>
    <row r="10" spans="1:26" ht="14.5" x14ac:dyDescent="0.35">
      <c r="B10" s="74" t="s">
        <v>196</v>
      </c>
      <c r="C10" s="74">
        <v>6000</v>
      </c>
      <c r="D10" s="74">
        <f t="shared" si="0"/>
        <v>7980</v>
      </c>
      <c r="J10" s="76" t="s">
        <v>276</v>
      </c>
      <c r="K10" s="75" t="s">
        <v>266</v>
      </c>
      <c r="L10" s="74">
        <f>24*187*6</f>
        <v>26928</v>
      </c>
      <c r="M10" s="74">
        <f t="shared" si="1"/>
        <v>35006.400000000001</v>
      </c>
    </row>
    <row r="11" spans="1:26" ht="14.5" x14ac:dyDescent="0.35">
      <c r="B11" s="74" t="s">
        <v>197</v>
      </c>
      <c r="C11" s="74">
        <f>SUM(C5:C10)</f>
        <v>646000</v>
      </c>
      <c r="D11" s="74">
        <f>SUM(D5:D10)</f>
        <v>859180</v>
      </c>
      <c r="K11" s="75" t="s">
        <v>281</v>
      </c>
      <c r="L11" s="74">
        <f>24*160*4</f>
        <v>15360</v>
      </c>
      <c r="M11" s="74">
        <f t="shared" si="1"/>
        <v>19968</v>
      </c>
    </row>
    <row r="12" spans="1:26" ht="15" customHeight="1" x14ac:dyDescent="0.35">
      <c r="J12" s="76" t="s">
        <v>277</v>
      </c>
      <c r="K12" s="75" t="s">
        <v>270</v>
      </c>
      <c r="L12" s="74">
        <f>24*160*9</f>
        <v>34560</v>
      </c>
      <c r="M12" s="74">
        <f>L12*1.3</f>
        <v>44928</v>
      </c>
    </row>
    <row r="13" spans="1:26" ht="14.5" x14ac:dyDescent="0.35">
      <c r="B13" s="74" t="s">
        <v>198</v>
      </c>
      <c r="C13" s="74">
        <v>22000</v>
      </c>
      <c r="D13" s="74">
        <f>C13*1.33</f>
        <v>29260</v>
      </c>
      <c r="J13" s="76" t="s">
        <v>277</v>
      </c>
      <c r="K13" s="75" t="s">
        <v>279</v>
      </c>
      <c r="L13" s="74">
        <f>12*160*9</f>
        <v>17280</v>
      </c>
      <c r="M13" s="74">
        <f>L13*1.3</f>
        <v>22464</v>
      </c>
    </row>
    <row r="14" spans="1:26" ht="15" customHeight="1" x14ac:dyDescent="0.35">
      <c r="K14" s="75" t="s">
        <v>271</v>
      </c>
      <c r="L14" s="74">
        <f>SUM(L5:L13)</f>
        <v>704008</v>
      </c>
      <c r="M14" s="74">
        <f>SUM(M5:M13)</f>
        <v>915210.4</v>
      </c>
    </row>
    <row r="15" spans="1:26" ht="14.5" x14ac:dyDescent="0.35">
      <c r="B15" s="74" t="s">
        <v>199</v>
      </c>
      <c r="C15" s="74">
        <v>45000</v>
      </c>
      <c r="D15" s="74">
        <f>C15*1.1</f>
        <v>49500.000000000007</v>
      </c>
    </row>
    <row r="16" spans="1:26" ht="14.5" x14ac:dyDescent="0.35">
      <c r="B16" s="74" t="s">
        <v>200</v>
      </c>
      <c r="C16" s="74">
        <v>45000</v>
      </c>
      <c r="D16" s="74">
        <f>C16*1.1</f>
        <v>49500.000000000007</v>
      </c>
      <c r="K16" s="74" t="s">
        <v>199</v>
      </c>
      <c r="L16" s="74"/>
    </row>
    <row r="17" spans="1:26" ht="14.5" x14ac:dyDescent="0.35">
      <c r="B17" s="74" t="s">
        <v>201</v>
      </c>
      <c r="C17" s="74">
        <f>SUM(C15:C16)</f>
        <v>90000</v>
      </c>
      <c r="D17" s="74">
        <f>SUM(D15:D16)</f>
        <v>99000.000000000015</v>
      </c>
      <c r="K17" s="74" t="s">
        <v>200</v>
      </c>
      <c r="L17" s="74"/>
    </row>
    <row r="18" spans="1:26" ht="15" customHeight="1" x14ac:dyDescent="0.35">
      <c r="K18" s="74" t="s">
        <v>201</v>
      </c>
      <c r="L18" s="74">
        <v>192000</v>
      </c>
      <c r="M18" s="74">
        <v>250000</v>
      </c>
    </row>
    <row r="19" spans="1:26" ht="14.5" x14ac:dyDescent="0.35">
      <c r="B19" s="74" t="s">
        <v>202</v>
      </c>
      <c r="C19" s="74">
        <v>14000</v>
      </c>
      <c r="D19" s="74">
        <f>C19*1.1</f>
        <v>15400.000000000002</v>
      </c>
      <c r="E19" s="74" t="s">
        <v>203</v>
      </c>
      <c r="K19" s="74" t="s">
        <v>267</v>
      </c>
      <c r="L19" s="73">
        <f>L14+L18</f>
        <v>896008</v>
      </c>
      <c r="M19" s="73">
        <f>M14+M18</f>
        <v>1165210.3999999999</v>
      </c>
    </row>
    <row r="20" spans="1:26" ht="14.5" x14ac:dyDescent="0.35">
      <c r="B20" s="74" t="s">
        <v>204</v>
      </c>
      <c r="C20" s="74">
        <v>5200</v>
      </c>
      <c r="D20" s="74">
        <f>C20*1.1</f>
        <v>5720.0000000000009</v>
      </c>
      <c r="E20" s="74" t="s">
        <v>205</v>
      </c>
    </row>
    <row r="21" spans="1:26" ht="15.75" customHeight="1" x14ac:dyDescent="0.35">
      <c r="K21" s="74" t="s">
        <v>202</v>
      </c>
      <c r="L21" s="74">
        <v>19000</v>
      </c>
      <c r="M21" s="74">
        <v>25000</v>
      </c>
    </row>
    <row r="22" spans="1:26" ht="15.75" customHeight="1" x14ac:dyDescent="0.3"/>
    <row r="23" spans="1:26" ht="15.75" customHeight="1" x14ac:dyDescent="0.35">
      <c r="A23" s="73"/>
      <c r="B23" s="73" t="s">
        <v>206</v>
      </c>
      <c r="C23" s="73">
        <f>C17+C13+C11+C19+C20</f>
        <v>777200</v>
      </c>
      <c r="D23" s="73">
        <f>C23*1.33</f>
        <v>1033676</v>
      </c>
      <c r="E23" s="73"/>
      <c r="F23" s="73"/>
      <c r="G23" s="73"/>
      <c r="H23" s="73"/>
      <c r="I23" s="73"/>
      <c r="J23" s="73"/>
      <c r="K23" s="75" t="s">
        <v>282</v>
      </c>
      <c r="L23" s="75">
        <v>15000</v>
      </c>
      <c r="M23" s="75">
        <v>15000</v>
      </c>
      <c r="N23" s="75" t="s">
        <v>280</v>
      </c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ht="15.75" customHeight="1" x14ac:dyDescent="0.3"/>
    <row r="25" spans="1:26" ht="15.75" customHeight="1" x14ac:dyDescent="0.35">
      <c r="C25" s="74" t="s">
        <v>207</v>
      </c>
      <c r="D25" s="74" t="s">
        <v>208</v>
      </c>
      <c r="E25" s="74" t="s">
        <v>209</v>
      </c>
      <c r="F25" s="74" t="s">
        <v>210</v>
      </c>
      <c r="G25" s="74" t="s">
        <v>123</v>
      </c>
      <c r="H25" s="74" t="s">
        <v>211</v>
      </c>
      <c r="K25" s="76" t="s">
        <v>273</v>
      </c>
      <c r="L25" s="65">
        <f>L19+L21+L23</f>
        <v>930008</v>
      </c>
      <c r="M25" s="65">
        <f>M19+M21+M23</f>
        <v>1205210.3999999999</v>
      </c>
    </row>
    <row r="26" spans="1:26" ht="15.75" customHeight="1" x14ac:dyDescent="0.35">
      <c r="B26" s="74" t="s">
        <v>212</v>
      </c>
      <c r="C26" s="74">
        <v>2</v>
      </c>
      <c r="D26" s="74">
        <v>16</v>
      </c>
      <c r="E26" s="74">
        <v>2</v>
      </c>
      <c r="F26" s="74">
        <v>250</v>
      </c>
      <c r="G26" s="74">
        <f>F26*E26*D26*C26</f>
        <v>16000</v>
      </c>
      <c r="H26" s="74">
        <f>G26*1.33</f>
        <v>21280</v>
      </c>
    </row>
    <row r="27" spans="1:26" ht="15.75" customHeight="1" x14ac:dyDescent="0.35">
      <c r="B27" s="74" t="s">
        <v>213</v>
      </c>
      <c r="C27" s="74">
        <v>4</v>
      </c>
      <c r="D27" s="74">
        <v>3</v>
      </c>
      <c r="E27" s="74">
        <v>2</v>
      </c>
      <c r="F27" s="74">
        <v>250</v>
      </c>
      <c r="G27" s="74">
        <f>F27*E27*D27*C27</f>
        <v>6000</v>
      </c>
      <c r="H27" s="74">
        <f>G27*1.33</f>
        <v>7980</v>
      </c>
    </row>
    <row r="28" spans="1:26" ht="15.75" customHeight="1" x14ac:dyDescent="0.35">
      <c r="B28" s="74" t="s">
        <v>187</v>
      </c>
      <c r="G28" s="74">
        <f>SUM(G26:G27)</f>
        <v>22000</v>
      </c>
      <c r="H28" s="74">
        <f>G28*1.33</f>
        <v>29260</v>
      </c>
    </row>
    <row r="29" spans="1:26" ht="15.75" customHeight="1" x14ac:dyDescent="0.3"/>
    <row r="30" spans="1:26" ht="15.75" customHeight="1" x14ac:dyDescent="0.3"/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C5" sqref="C5"/>
    </sheetView>
  </sheetViews>
  <sheetFormatPr baseColWidth="10" defaultRowHeight="14" x14ac:dyDescent="0.3"/>
  <cols>
    <col min="1" max="1" width="14.08203125" bestFit="1" customWidth="1"/>
  </cols>
  <sheetData>
    <row r="2" spans="1:3" x14ac:dyDescent="0.3">
      <c r="A2" t="s">
        <v>222</v>
      </c>
      <c r="B2" t="s">
        <v>223</v>
      </c>
      <c r="C2">
        <v>20000</v>
      </c>
    </row>
    <row r="3" spans="1:3" x14ac:dyDescent="0.3">
      <c r="B3" t="s">
        <v>229</v>
      </c>
      <c r="C3">
        <v>30000</v>
      </c>
    </row>
    <row r="4" spans="1:3" x14ac:dyDescent="0.3">
      <c r="B4" t="s">
        <v>224</v>
      </c>
      <c r="C4">
        <v>5600</v>
      </c>
    </row>
    <row r="5" spans="1:3" x14ac:dyDescent="0.3">
      <c r="B5" t="s">
        <v>225</v>
      </c>
      <c r="C5">
        <v>6400</v>
      </c>
    </row>
    <row r="6" spans="1:3" ht="14.5" thickBot="1" x14ac:dyDescent="0.35">
      <c r="A6" s="77" t="s">
        <v>187</v>
      </c>
      <c r="C6" s="78">
        <f>SUM(C2:C5)</f>
        <v>62000</v>
      </c>
    </row>
    <row r="7" spans="1:3" ht="14.5" thickTop="1" x14ac:dyDescent="0.3"/>
    <row r="9" spans="1:3" x14ac:dyDescent="0.3">
      <c r="A9" s="77" t="s">
        <v>226</v>
      </c>
      <c r="B9" t="s">
        <v>229</v>
      </c>
      <c r="C9">
        <v>28600</v>
      </c>
    </row>
    <row r="10" spans="1:3" x14ac:dyDescent="0.3">
      <c r="B10" t="s">
        <v>227</v>
      </c>
      <c r="C10">
        <v>10000</v>
      </c>
    </row>
    <row r="11" spans="1:3" x14ac:dyDescent="0.3">
      <c r="A11" s="77" t="s">
        <v>187</v>
      </c>
      <c r="C11" s="77">
        <v>40000</v>
      </c>
    </row>
    <row r="14" spans="1:3" x14ac:dyDescent="0.3">
      <c r="A14" s="77" t="s">
        <v>231</v>
      </c>
      <c r="C14" s="77">
        <v>60000</v>
      </c>
    </row>
    <row r="18" spans="1:3" x14ac:dyDescent="0.3">
      <c r="A18" s="77" t="s">
        <v>233</v>
      </c>
      <c r="C18" s="77">
        <v>40000</v>
      </c>
    </row>
    <row r="20" spans="1:3" x14ac:dyDescent="0.3">
      <c r="A20" s="77" t="s">
        <v>187</v>
      </c>
      <c r="C20" s="77">
        <f>C6+C11+C14+C18</f>
        <v>202000</v>
      </c>
    </row>
    <row r="24" spans="1:3" x14ac:dyDescent="0.3">
      <c r="A24" s="77" t="s">
        <v>228</v>
      </c>
      <c r="B24" s="77" t="s">
        <v>229</v>
      </c>
      <c r="C24">
        <v>45000</v>
      </c>
    </row>
    <row r="27" spans="1:3" x14ac:dyDescent="0.3">
      <c r="A27" s="77" t="s">
        <v>230</v>
      </c>
      <c r="C27">
        <v>40000</v>
      </c>
    </row>
    <row r="30" spans="1:3" x14ac:dyDescent="0.3">
      <c r="A30" s="77" t="s">
        <v>232</v>
      </c>
      <c r="C30">
        <v>45000</v>
      </c>
    </row>
    <row r="32" spans="1:3" x14ac:dyDescent="0.3">
      <c r="A32" s="77" t="s">
        <v>234</v>
      </c>
      <c r="C32" s="77">
        <f>C24+C27+C30</f>
        <v>130000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Budsjett</vt:lpstr>
      <vt:lpstr>Lønnsberegning</vt:lpstr>
      <vt:lpstr>Kostnader stevner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Ellingsen</dc:creator>
  <cp:lastModifiedBy>Lene Irene Larsen</cp:lastModifiedBy>
  <dcterms:created xsi:type="dcterms:W3CDTF">2021-06-11T20:29:09Z</dcterms:created>
  <dcterms:modified xsi:type="dcterms:W3CDTF">2022-04-23T20:35:12Z</dcterms:modified>
</cp:coreProperties>
</file>